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80" yWindow="32760" windowWidth="15165" windowHeight="12720" activeTab="4"/>
  </bookViews>
  <sheets>
    <sheet name="教學(附表一)" sheetId="1" r:id="rId1"/>
    <sheet name="研究(附表二) " sheetId="2" r:id="rId2"/>
    <sheet name="輔導(附表三)" sheetId="3" r:id="rId3"/>
    <sheet name="服務(附表四)" sheetId="4" r:id="rId4"/>
    <sheet name="評鑑成績表(附表五)" sheetId="5" r:id="rId5"/>
  </sheets>
  <definedNames>
    <definedName name="_xlnm.Print_Area" localSheetId="3">'服務(附表四)'!$A$1:$H$38</definedName>
    <definedName name="_xlnm.Print_Area" localSheetId="1">'研究(附表二) '!$A$1:$H$47</definedName>
    <definedName name="_xlnm.Print_Area" localSheetId="0">'教學(附表一)'!$A$1:$I$38</definedName>
    <definedName name="_xlnm.Print_Area" localSheetId="4">'評鑑成績表(附表五)'!$A$1:$G$29</definedName>
    <definedName name="_xlnm.Print_Area" localSheetId="2">'輔導(附表三)'!$A$1:$I$39</definedName>
    <definedName name="_xlnm.Print_Titles" localSheetId="3">'服務(附表四)'!$5:$5</definedName>
    <definedName name="_xlnm.Print_Titles" localSheetId="1">'研究(附表二) '!$15:$15</definedName>
  </definedNames>
  <calcPr fullCalcOnLoad="1"/>
</workbook>
</file>

<file path=xl/sharedStrings.xml><?xml version="1.0" encoding="utf-8"?>
<sst xmlns="http://schemas.openxmlformats.org/spreadsheetml/2006/main" count="417" uniqueCount="306">
  <si>
    <t>附表四</t>
  </si>
  <si>
    <t>項目</t>
  </si>
  <si>
    <t>內容</t>
  </si>
  <si>
    <t>計算方式</t>
  </si>
  <si>
    <t>每單位
分數</t>
  </si>
  <si>
    <t>次數</t>
  </si>
  <si>
    <r>
      <t>1.</t>
    </r>
    <r>
      <rPr>
        <sz val="10"/>
        <rFont val="標楷體"/>
        <family val="4"/>
      </rPr>
      <t>擔任校級各項會議代表、委員、顧問</t>
    </r>
  </si>
  <si>
    <r>
      <t>出席</t>
    </r>
    <r>
      <rPr>
        <sz val="10"/>
        <rFont val="Times New Roman"/>
        <family val="1"/>
      </rPr>
      <t>50%</t>
    </r>
    <r>
      <rPr>
        <sz val="10"/>
        <rFont val="標楷體"/>
        <family val="4"/>
      </rPr>
      <t>以上，每學年加</t>
    </r>
    <r>
      <rPr>
        <sz val="10"/>
        <rFont val="Times New Roman"/>
        <family val="1"/>
      </rPr>
      <t>2</t>
    </r>
    <r>
      <rPr>
        <sz val="10"/>
        <rFont val="標楷體"/>
        <family val="4"/>
      </rPr>
      <t>分</t>
    </r>
  </si>
  <si>
    <t>各相關單位</t>
  </si>
  <si>
    <r>
      <t>2.</t>
    </r>
    <r>
      <rPr>
        <sz val="10"/>
        <rFont val="標楷體"/>
        <family val="4"/>
      </rPr>
      <t>協助招生宣傳活動</t>
    </r>
  </si>
  <si>
    <r>
      <t>每案加</t>
    </r>
    <r>
      <rPr>
        <sz val="10"/>
        <rFont val="Times New Roman"/>
        <family val="1"/>
      </rPr>
      <t>2</t>
    </r>
    <r>
      <rPr>
        <sz val="10"/>
        <rFont val="標楷體"/>
        <family val="4"/>
      </rPr>
      <t>分</t>
    </r>
  </si>
  <si>
    <t>教務處</t>
  </si>
  <si>
    <r>
      <t>4.</t>
    </r>
    <r>
      <rPr>
        <sz val="10"/>
        <rFont val="標楷體"/>
        <family val="4"/>
      </rPr>
      <t>擔任本校招生入學命題、面試、書審委員</t>
    </r>
  </si>
  <si>
    <r>
      <t>5.</t>
    </r>
    <r>
      <rPr>
        <sz val="10"/>
        <rFont val="標楷體"/>
        <family val="4"/>
      </rPr>
      <t>參加校級比賽獲獎</t>
    </r>
    <r>
      <rPr>
        <sz val="10"/>
        <rFont val="Times New Roman"/>
        <family val="1"/>
      </rPr>
      <t>(</t>
    </r>
    <r>
      <rPr>
        <sz val="10"/>
        <rFont val="標楷體"/>
        <family val="4"/>
      </rPr>
      <t>不屬教學、研究、輔導項目</t>
    </r>
    <r>
      <rPr>
        <sz val="10"/>
        <rFont val="Times New Roman"/>
        <family val="1"/>
      </rPr>
      <t>)</t>
    </r>
  </si>
  <si>
    <r>
      <t>每次加</t>
    </r>
    <r>
      <rPr>
        <sz val="10"/>
        <rFont val="Times New Roman"/>
        <family val="1"/>
      </rPr>
      <t>2</t>
    </r>
    <r>
      <rPr>
        <sz val="10"/>
        <rFont val="標楷體"/>
        <family val="4"/>
      </rPr>
      <t>分</t>
    </r>
  </si>
  <si>
    <r>
      <t>6.</t>
    </r>
    <r>
      <rPr>
        <sz val="10"/>
        <rFont val="標楷體"/>
        <family val="4"/>
      </rPr>
      <t>提升教學單位服務品質及其他服務績效</t>
    </r>
  </si>
  <si>
    <r>
      <t>教學單位</t>
    </r>
    <r>
      <rPr>
        <sz val="10"/>
        <rFont val="Times New Roman"/>
        <family val="1"/>
      </rPr>
      <t>(</t>
    </r>
    <r>
      <rPr>
        <sz val="10"/>
        <rFont val="標楷體"/>
        <family val="4"/>
      </rPr>
      <t>自訂原則，如管理實驗室，擔任系委員會召集人</t>
    </r>
    <r>
      <rPr>
        <sz val="10"/>
        <rFont val="Times New Roman"/>
        <family val="1"/>
      </rPr>
      <t>…)</t>
    </r>
  </si>
  <si>
    <r>
      <t>7.</t>
    </r>
    <r>
      <rPr>
        <sz val="10"/>
        <rFont val="標楷體"/>
        <family val="4"/>
      </rPr>
      <t>兼任一級單位主管</t>
    </r>
  </si>
  <si>
    <r>
      <t>8.</t>
    </r>
    <r>
      <rPr>
        <sz val="10"/>
        <rFont val="標楷體"/>
        <family val="4"/>
      </rPr>
      <t>兼任二級單位主管</t>
    </r>
  </si>
  <si>
    <t>所屬主管評分，校長核定</t>
  </si>
  <si>
    <r>
      <t xml:space="preserve">換算權重
</t>
    </r>
    <r>
      <rPr>
        <sz val="10"/>
        <rFont val="Times New Roman"/>
        <family val="1"/>
      </rPr>
      <t>(30%)</t>
    </r>
  </si>
  <si>
    <r>
      <t>備註</t>
    </r>
    <r>
      <rPr>
        <sz val="10"/>
        <rFont val="Times New Roman"/>
        <family val="1"/>
      </rPr>
      <t>(</t>
    </r>
    <r>
      <rPr>
        <sz val="10"/>
        <rFont val="標楷體"/>
        <family val="4"/>
      </rPr>
      <t>提供資料單位</t>
    </r>
    <r>
      <rPr>
        <sz val="10"/>
        <rFont val="Times New Roman"/>
        <family val="1"/>
      </rPr>
      <t>)</t>
    </r>
  </si>
  <si>
    <r>
      <t>1.</t>
    </r>
    <r>
      <rPr>
        <sz val="10"/>
        <rFont val="標楷體"/>
        <family val="4"/>
      </rPr>
      <t>擔任專業考試命題委員</t>
    </r>
  </si>
  <si>
    <t>*</t>
  </si>
  <si>
    <r>
      <t>2.</t>
    </r>
    <r>
      <rPr>
        <sz val="10"/>
        <rFont val="標楷體"/>
        <family val="4"/>
      </rPr>
      <t>擔任學會或全國性專業組織行政職務</t>
    </r>
  </si>
  <si>
    <t>每案加4分</t>
  </si>
  <si>
    <r>
      <t>3.</t>
    </r>
    <r>
      <rPr>
        <sz val="10"/>
        <rFont val="標楷體"/>
        <family val="4"/>
      </rPr>
      <t>擔任國內外專業期刊編審或評審</t>
    </r>
  </si>
  <si>
    <r>
      <t>4.</t>
    </r>
    <r>
      <rPr>
        <sz val="10"/>
        <rFont val="標楷體"/>
        <family val="4"/>
      </rPr>
      <t>擔任校外公民營機構顧問、委員或評審</t>
    </r>
  </si>
  <si>
    <r>
      <t>5.</t>
    </r>
    <r>
      <rPr>
        <sz val="10"/>
        <rFont val="標楷體"/>
        <family val="4"/>
      </rPr>
      <t>擔任政府機構專業委員會委員或代表隊教練</t>
    </r>
  </si>
  <si>
    <r>
      <t>6.</t>
    </r>
    <r>
      <rPr>
        <sz val="10"/>
        <rFont val="標楷體"/>
        <family val="4"/>
      </rPr>
      <t>主持會議</t>
    </r>
  </si>
  <si>
    <r>
      <t>國際型會議每次加</t>
    </r>
    <r>
      <rPr>
        <sz val="10"/>
        <rFont val="Times New Roman"/>
        <family val="1"/>
      </rPr>
      <t>4</t>
    </r>
    <r>
      <rPr>
        <sz val="10"/>
        <rFont val="標楷體"/>
        <family val="4"/>
      </rPr>
      <t>分</t>
    </r>
  </si>
  <si>
    <r>
      <t>其他非國際型會議每次加</t>
    </r>
    <r>
      <rPr>
        <sz val="10"/>
        <rFont val="Times New Roman"/>
        <family val="1"/>
      </rPr>
      <t>2</t>
    </r>
    <r>
      <rPr>
        <sz val="10"/>
        <rFont val="標楷體"/>
        <family val="4"/>
      </rPr>
      <t>分</t>
    </r>
  </si>
  <si>
    <r>
      <t>7.</t>
    </r>
    <r>
      <rPr>
        <sz val="10"/>
        <rFont val="標楷體"/>
        <family val="4"/>
      </rPr>
      <t>受邀演講</t>
    </r>
  </si>
  <si>
    <t>服務基本要求</t>
  </si>
  <si>
    <t>教學單位</t>
  </si>
  <si>
    <t>基本分數加分</t>
  </si>
  <si>
    <t>基本分數</t>
  </si>
  <si>
    <t>附表一</t>
  </si>
  <si>
    <t>□ 本人今年度符合免受評【教學】評鑑（請依教師評鑑辦法第六條辦理）</t>
  </si>
  <si>
    <t>定義暨方式</t>
  </si>
  <si>
    <r>
      <t>換算權重</t>
    </r>
    <r>
      <rPr>
        <sz val="10"/>
        <rFont val="Times New Roman"/>
        <family val="1"/>
      </rPr>
      <t>(30%)</t>
    </r>
  </si>
  <si>
    <r>
      <t xml:space="preserve">備註
</t>
    </r>
    <r>
      <rPr>
        <sz val="10"/>
        <rFont val="Times New Roman"/>
        <family val="1"/>
      </rPr>
      <t>(</t>
    </r>
    <r>
      <rPr>
        <sz val="10"/>
        <rFont val="標楷體"/>
        <family val="4"/>
      </rPr>
      <t>提供資料單位</t>
    </r>
    <r>
      <rPr>
        <sz val="10"/>
        <rFont val="Times New Roman"/>
        <family val="1"/>
      </rPr>
      <t>)</t>
    </r>
  </si>
  <si>
    <t>提
升
教
學
與
學
習
成
效</t>
  </si>
  <si>
    <r>
      <t>換算權重</t>
    </r>
    <r>
      <rPr>
        <sz val="10"/>
        <rFont val="Times New Roman"/>
        <family val="1"/>
      </rPr>
      <t>(70%)</t>
    </r>
  </si>
  <si>
    <r>
      <t xml:space="preserve">教
學
單
位
成
效
指
標
</t>
    </r>
    <r>
      <rPr>
        <sz val="10"/>
        <rFont val="Times New Roman"/>
        <family val="1"/>
      </rPr>
      <t>(70%)</t>
    </r>
  </si>
  <si>
    <r>
      <t>加分合計（</t>
    </r>
    <r>
      <rPr>
        <sz val="12"/>
        <rFont val="Times New Roman"/>
        <family val="1"/>
      </rPr>
      <t>A</t>
    </r>
    <r>
      <rPr>
        <sz val="12"/>
        <rFont val="標楷體"/>
        <family val="4"/>
      </rPr>
      <t>）</t>
    </r>
  </si>
  <si>
    <r>
      <t>教
學
基
本
要
求</t>
    </r>
    <r>
      <rPr>
        <sz val="10"/>
        <rFont val="Times New Roman"/>
        <family val="1"/>
      </rPr>
      <t xml:space="preserve">      </t>
    </r>
  </si>
  <si>
    <r>
      <t>1.</t>
    </r>
    <r>
      <rPr>
        <sz val="10"/>
        <rFont val="標楷體"/>
        <family val="4"/>
      </rPr>
      <t>教學綱要、進度上網填列</t>
    </r>
  </si>
  <si>
    <r>
      <t>未於開學前填寫完全者，每次扣</t>
    </r>
    <r>
      <rPr>
        <sz val="10"/>
        <rFont val="Times New Roman"/>
        <family val="1"/>
      </rPr>
      <t>2</t>
    </r>
    <r>
      <rPr>
        <sz val="10"/>
        <rFont val="標楷體"/>
        <family val="4"/>
      </rPr>
      <t>分</t>
    </r>
  </si>
  <si>
    <t>-2</t>
  </si>
  <si>
    <t xml:space="preserve">教務處
</t>
  </si>
  <si>
    <r>
      <t>2.</t>
    </r>
    <r>
      <rPr>
        <sz val="10"/>
        <rFont val="標楷體"/>
        <family val="4"/>
      </rPr>
      <t>全部授課教材上網</t>
    </r>
    <r>
      <rPr>
        <sz val="10"/>
        <rFont val="Times New Roman"/>
        <family val="1"/>
      </rPr>
      <t xml:space="preserve"> (</t>
    </r>
    <r>
      <rPr>
        <sz val="10"/>
        <rFont val="標楷體"/>
        <family val="4"/>
      </rPr>
      <t>需符合當年度上傳週數規定</t>
    </r>
    <r>
      <rPr>
        <sz val="10"/>
        <rFont val="Times New Roman"/>
        <family val="1"/>
      </rPr>
      <t>)</t>
    </r>
  </si>
  <si>
    <r>
      <t>3.</t>
    </r>
    <r>
      <rPr>
        <sz val="10"/>
        <rFont val="標楷體"/>
        <family val="4"/>
      </rPr>
      <t>授課缺曠未補課</t>
    </r>
  </si>
  <si>
    <r>
      <t>缺曠課無補課者，每次扣</t>
    </r>
    <r>
      <rPr>
        <sz val="10"/>
        <rFont val="Times New Roman"/>
        <family val="1"/>
      </rPr>
      <t>2</t>
    </r>
    <r>
      <rPr>
        <sz val="10"/>
        <rFont val="標楷體"/>
        <family val="4"/>
      </rPr>
      <t>分</t>
    </r>
  </si>
  <si>
    <r>
      <t>4.</t>
    </r>
    <r>
      <rPr>
        <sz val="10"/>
        <rFont val="標楷體"/>
        <family val="4"/>
      </rPr>
      <t>出席亞東期初、期中教學研究會</t>
    </r>
  </si>
  <si>
    <r>
      <t>無故未出席者，每次扣</t>
    </r>
    <r>
      <rPr>
        <sz val="10"/>
        <rFont val="Times New Roman"/>
        <family val="1"/>
      </rPr>
      <t>2</t>
    </r>
    <r>
      <rPr>
        <sz val="10"/>
        <rFont val="標楷體"/>
        <family val="4"/>
      </rPr>
      <t>分</t>
    </r>
  </si>
  <si>
    <r>
      <t>5.</t>
    </r>
    <r>
      <rPr>
        <sz val="10"/>
        <rFont val="標楷體"/>
        <family val="4"/>
      </rPr>
      <t>上網登錄學生期中評量、學期成績</t>
    </r>
  </si>
  <si>
    <r>
      <t>未於規定時間前完成者，每次扣</t>
    </r>
    <r>
      <rPr>
        <sz val="10"/>
        <rFont val="Times New Roman"/>
        <family val="1"/>
      </rPr>
      <t>2</t>
    </r>
    <r>
      <rPr>
        <sz val="10"/>
        <rFont val="標楷體"/>
        <family val="4"/>
      </rPr>
      <t>分</t>
    </r>
  </si>
  <si>
    <r>
      <t>6.</t>
    </r>
    <r>
      <rPr>
        <sz val="10"/>
        <rFont val="標楷體"/>
        <family val="4"/>
      </rPr>
      <t>更改學期成績</t>
    </r>
  </si>
  <si>
    <r>
      <t>更改學生學期成績，每一次扣</t>
    </r>
    <r>
      <rPr>
        <sz val="10"/>
        <rFont val="Times New Roman"/>
        <family val="1"/>
      </rPr>
      <t>0.5</t>
    </r>
    <r>
      <rPr>
        <sz val="10"/>
        <rFont val="標楷體"/>
        <family val="4"/>
      </rPr>
      <t>分</t>
    </r>
  </si>
  <si>
    <t>-0.5</t>
  </si>
  <si>
    <r>
      <t>7.</t>
    </r>
    <r>
      <rPr>
        <sz val="10"/>
        <rFont val="標楷體"/>
        <family val="4"/>
      </rPr>
      <t>符合基本授課鐘點時數</t>
    </r>
  </si>
  <si>
    <t>連續兩年(含)少於基本鐘點時數，每1小時扣1分。</t>
  </si>
  <si>
    <t>-1</t>
  </si>
  <si>
    <r>
      <t>扣分合計（</t>
    </r>
    <r>
      <rPr>
        <sz val="10"/>
        <rFont val="Times New Roman"/>
        <family val="1"/>
      </rPr>
      <t>B</t>
    </r>
    <r>
      <rPr>
        <sz val="10"/>
        <rFont val="標楷體"/>
        <family val="4"/>
      </rPr>
      <t>）</t>
    </r>
  </si>
  <si>
    <t>2</t>
  </si>
  <si>
    <t>1</t>
  </si>
  <si>
    <r>
      <t>加分後基本分數（</t>
    </r>
    <r>
      <rPr>
        <sz val="10"/>
        <rFont val="Times New Roman"/>
        <family val="1"/>
      </rPr>
      <t>C</t>
    </r>
    <r>
      <rPr>
        <sz val="10"/>
        <rFont val="標楷體"/>
        <family val="4"/>
      </rPr>
      <t>）</t>
    </r>
  </si>
  <si>
    <r>
      <t>評鑑分數（</t>
    </r>
    <r>
      <rPr>
        <sz val="10"/>
        <rFont val="Times New Roman"/>
        <family val="1"/>
      </rPr>
      <t>A+B+C</t>
    </r>
    <r>
      <rPr>
        <sz val="10"/>
        <rFont val="標楷體"/>
        <family val="4"/>
      </rPr>
      <t>）</t>
    </r>
  </si>
  <si>
    <t>1.以上均需有佐證資料。</t>
  </si>
  <si>
    <t>2.各項累計原始分數最高採計至100分。</t>
  </si>
  <si>
    <t>□ 本人今年度符合免受評【研究】評鑑（請依教師評鑑辦法第六條辦理）</t>
  </si>
  <si>
    <t>內　容</t>
  </si>
  <si>
    <t>人事室</t>
  </si>
  <si>
    <t>主辦單位配分</t>
  </si>
  <si>
    <t>學術會議主講人、與談人、評論人或作品展覽</t>
  </si>
  <si>
    <t>共同參與校內外研究或產學合作案未獲學校獎勵者</t>
  </si>
  <si>
    <t>參與專題製作評審或擔任校外競賽之比賽評審</t>
  </si>
  <si>
    <t>學術研討會發表論文未獲學校獎勵者</t>
  </si>
  <si>
    <t>爭取額外研究經費有助於研究成果</t>
  </si>
  <si>
    <t>研究基本要求</t>
  </si>
  <si>
    <t>-</t>
  </si>
  <si>
    <t>人事室 (上限5分)</t>
  </si>
  <si>
    <t>分數</t>
  </si>
  <si>
    <t>附表五</t>
  </si>
  <si>
    <t>一、教師教學、研究、輔導與服務之評鑑計分採彈性比例如下表</t>
  </si>
  <si>
    <t>項目</t>
  </si>
  <si>
    <t>教學</t>
  </si>
  <si>
    <t>研究</t>
  </si>
  <si>
    <t>輔導</t>
  </si>
  <si>
    <t>服務</t>
  </si>
  <si>
    <t>合計</t>
  </si>
  <si>
    <t>教師評鑑期間兼任校內一、二級行政主管一年以上者</t>
  </si>
  <si>
    <t>20~40%</t>
  </si>
  <si>
    <t>10~20%</t>
  </si>
  <si>
    <t>30~50%</t>
  </si>
  <si>
    <t>助理教授以上</t>
  </si>
  <si>
    <t>25~40%</t>
  </si>
  <si>
    <t>25~50%</t>
  </si>
  <si>
    <t>講師</t>
  </si>
  <si>
    <t>20~30%</t>
  </si>
  <si>
    <t>10~25%</t>
  </si>
  <si>
    <t>二、請依上表比例填寫下表"採計比例"</t>
  </si>
  <si>
    <t>項目</t>
  </si>
  <si>
    <t>原始分數</t>
  </si>
  <si>
    <t>採計比例</t>
  </si>
  <si>
    <t>實得分數</t>
  </si>
  <si>
    <t>教學</t>
  </si>
  <si>
    <t>研究</t>
  </si>
  <si>
    <t>輔導</t>
  </si>
  <si>
    <t>服務</t>
  </si>
  <si>
    <t>合計</t>
  </si>
  <si>
    <t>評鑑結果：</t>
  </si>
  <si>
    <t>等第：</t>
  </si>
  <si>
    <t>聘任：</t>
  </si>
  <si>
    <t>□續聘</t>
  </si>
  <si>
    <t>□續聘一年</t>
  </si>
  <si>
    <t>晉級：</t>
  </si>
  <si>
    <t>□晉本薪一級</t>
  </si>
  <si>
    <t>□晉年功薪一級    □留支原薪</t>
  </si>
  <si>
    <t>系主任簽名：</t>
  </si>
  <si>
    <t>行政主管</t>
  </si>
  <si>
    <t>教師</t>
  </si>
  <si>
    <t>教師</t>
  </si>
  <si>
    <t>教師簽名：</t>
  </si>
  <si>
    <t>選擇比例計算：</t>
  </si>
  <si>
    <t xml:space="preserve">研發處
</t>
  </si>
  <si>
    <t>研發處</t>
  </si>
  <si>
    <t>3</t>
  </si>
  <si>
    <t>單位：</t>
  </si>
  <si>
    <t>姓名：</t>
  </si>
  <si>
    <t>職級：</t>
  </si>
  <si>
    <t>到職年月日：</t>
  </si>
  <si>
    <t>亞東科技大學  教師服務評鑑表(    年度)</t>
  </si>
  <si>
    <t>亞東科技大學         年度教師評鑑成績表</t>
  </si>
  <si>
    <t>3.獲優良教材教具佳作</t>
  </si>
  <si>
    <r>
      <t>2.</t>
    </r>
    <r>
      <rPr>
        <sz val="10"/>
        <rFont val="標楷體"/>
        <family val="4"/>
      </rPr>
      <t>獲校教學優良獎或優良教材教具優等獎</t>
    </r>
  </si>
  <si>
    <r>
      <t>1.</t>
    </r>
    <r>
      <rPr>
        <sz val="10"/>
        <rFont val="標楷體"/>
        <family val="4"/>
      </rPr>
      <t>獲校內外教學特優獎或優良教材教具特優獎</t>
    </r>
  </si>
  <si>
    <t>0</t>
  </si>
  <si>
    <t>4.承辦政府部門獎勵教學計畫之展演、研習、研討會及競賽者</t>
  </si>
  <si>
    <t>3.開授磨課師課程</t>
  </si>
  <si>
    <t>2.獲政府或相關部門部門之課程改善、發展重點特色課程、教學改善或教材補助等專案計畫</t>
  </si>
  <si>
    <t>1.編著、編譯出版教科書／冊</t>
  </si>
  <si>
    <t>亞東科技大學 教師教學評鑑表(    年度 )</t>
  </si>
  <si>
    <t xml:space="preserve">亞東科技大學 教師研究評鑑表(    年度 ) </t>
  </si>
  <si>
    <t>基本
分數
加分</t>
  </si>
  <si>
    <t>獲得校外學生輔導獎項優異表現</t>
  </si>
  <si>
    <t>8.協助系上自主招生宣傳活動，最高12分</t>
  </si>
  <si>
    <t>-</t>
  </si>
  <si>
    <r>
      <t xml:space="preserve">教
師
個
人
成
效
指
標
</t>
    </r>
    <r>
      <rPr>
        <sz val="10"/>
        <rFont val="Times New Roman"/>
        <family val="1"/>
      </rPr>
      <t>(30%)</t>
    </r>
  </si>
  <si>
    <t>4</t>
  </si>
  <si>
    <t xml:space="preserve">
依據各學系統計資料來源與佐證，概依教育部校務基本資料庫所填報之資料及學生事務處職涯發展中心所提供之數據為基準。</t>
  </si>
  <si>
    <t xml:space="preserve">
由學務處職涯中心提供統計資料，由教學單位依個人實際貢獻度配分。</t>
  </si>
  <si>
    <t>依本校績優導師與績優輔導員相關獎勵辦法辦理。</t>
  </si>
  <si>
    <t>2</t>
  </si>
  <si>
    <t>2</t>
  </si>
  <si>
    <t>9.近三年曾獲校外學生輔導相關獎項，全國性獎項加3分，區域性獎項加2分，上限10分，每次獲獎僅限加分乙次。</t>
  </si>
  <si>
    <r>
      <t>3.</t>
    </r>
    <r>
      <rPr>
        <sz val="10"/>
        <rFont val="標楷體"/>
        <family val="4"/>
      </rPr>
      <t>擔任本校招生入學主、監試工作</t>
    </r>
  </si>
  <si>
    <t>5.執行學生成績預警輔導活動</t>
  </si>
  <si>
    <t>6.教師輔導學生參與校外競賽獲獎。</t>
  </si>
  <si>
    <r>
      <t>分數</t>
    </r>
    <r>
      <rPr>
        <sz val="10"/>
        <rFont val="Times New Roman"/>
        <family val="1"/>
      </rPr>
      <t>(</t>
    </r>
    <r>
      <rPr>
        <sz val="10"/>
        <rFont val="標楷體"/>
        <family val="4"/>
      </rPr>
      <t>上限</t>
    </r>
    <r>
      <rPr>
        <sz val="10"/>
        <rFont val="Times New Roman"/>
        <family val="1"/>
      </rPr>
      <t>40</t>
    </r>
    <r>
      <rPr>
        <sz val="10"/>
        <rFont val="標楷體"/>
        <family val="4"/>
      </rPr>
      <t>分</t>
    </r>
    <r>
      <rPr>
        <sz val="10"/>
        <rFont val="Times New Roman"/>
        <family val="1"/>
      </rPr>
      <t>)</t>
    </r>
  </si>
  <si>
    <t>依本校「教師教學績效獎勵辦法」計算點數
 （分數=點數×2）</t>
  </si>
  <si>
    <t>1.執行跨領域課程或專題研究，最高10分</t>
  </si>
  <si>
    <t>教學單位
(各教學單位自訂評鑑指標，經學院會議通過後，提送教務會議決議實施)</t>
  </si>
  <si>
    <t>2.開設政策性課程，最高10分</t>
  </si>
  <si>
    <t>3.指導學生專題、競賽獲獎、專利申請、發表論文，最高10分</t>
  </si>
  <si>
    <t>4.指導學生升學、證照、輔導模組等，最高10分</t>
  </si>
  <si>
    <t>5.教材教具製作，最高10分</t>
  </si>
  <si>
    <t>6.提升教學方法，最高10分</t>
  </si>
  <si>
    <t>7.執行補救教學與執行教育補助專案課程，最高10分</t>
  </si>
  <si>
    <t>9.其他有助於教學績效之提升，最高10分</t>
  </si>
  <si>
    <r>
      <t>(</t>
    </r>
    <r>
      <rPr>
        <sz val="10"/>
        <rFont val="標楷體"/>
        <family val="4"/>
      </rPr>
      <t>獲獎隔年加</t>
    </r>
    <r>
      <rPr>
        <sz val="10"/>
        <rFont val="Times New Roman"/>
        <family val="1"/>
      </rPr>
      <t>3分)</t>
    </r>
  </si>
  <si>
    <r>
      <t>(</t>
    </r>
    <r>
      <rPr>
        <sz val="10"/>
        <rFont val="標楷體"/>
        <family val="4"/>
      </rPr>
      <t>獲獎隔年加</t>
    </r>
    <r>
      <rPr>
        <sz val="10"/>
        <rFont val="Times New Roman"/>
        <family val="1"/>
      </rPr>
      <t>2</t>
    </r>
    <r>
      <rPr>
        <sz val="10"/>
        <rFont val="標楷體"/>
        <family val="4"/>
      </rPr>
      <t>分</t>
    </r>
    <r>
      <rPr>
        <sz val="10"/>
        <rFont val="Times New Roman"/>
        <family val="1"/>
      </rPr>
      <t>)</t>
    </r>
  </si>
  <si>
    <r>
      <t>(</t>
    </r>
    <r>
      <rPr>
        <sz val="10"/>
        <rFont val="標楷體"/>
        <family val="4"/>
      </rPr>
      <t>獲獎隔年加</t>
    </r>
    <r>
      <rPr>
        <sz val="10"/>
        <rFont val="Times New Roman"/>
        <family val="1"/>
      </rPr>
      <t>1</t>
    </r>
    <r>
      <rPr>
        <sz val="10"/>
        <rFont val="標楷體"/>
        <family val="4"/>
      </rPr>
      <t>分</t>
    </r>
    <r>
      <rPr>
        <sz val="10"/>
        <rFont val="Times New Roman"/>
        <family val="1"/>
      </rPr>
      <t>)</t>
    </r>
  </si>
  <si>
    <r>
      <rPr>
        <sz val="12"/>
        <rFont val="標楷體"/>
        <family val="4"/>
      </rPr>
      <t>附表三</t>
    </r>
  </si>
  <si>
    <r>
      <rPr>
        <sz val="16"/>
        <rFont val="標楷體"/>
        <family val="4"/>
      </rPr>
      <t>亞東科技大學</t>
    </r>
    <r>
      <rPr>
        <sz val="16"/>
        <rFont val="Times New Roman"/>
        <family val="1"/>
      </rPr>
      <t xml:space="preserve">   </t>
    </r>
    <r>
      <rPr>
        <sz val="16"/>
        <rFont val="標楷體"/>
        <family val="4"/>
      </rPr>
      <t>教師輔導評鑑表</t>
    </r>
    <r>
      <rPr>
        <sz val="16"/>
        <rFont val="Times New Roman"/>
        <family val="1"/>
      </rPr>
      <t xml:space="preserve">(    </t>
    </r>
    <r>
      <rPr>
        <sz val="16"/>
        <rFont val="標楷體"/>
        <family val="4"/>
      </rPr>
      <t>年度</t>
    </r>
    <r>
      <rPr>
        <sz val="16"/>
        <rFont val="Times New Roman"/>
        <family val="1"/>
      </rPr>
      <t>)</t>
    </r>
  </si>
  <si>
    <r>
      <rPr>
        <sz val="16"/>
        <rFont val="標楷體"/>
        <family val="4"/>
      </rPr>
      <t>單位：</t>
    </r>
  </si>
  <si>
    <r>
      <rPr>
        <sz val="16"/>
        <rFont val="標楷體"/>
        <family val="4"/>
      </rPr>
      <t>姓名：</t>
    </r>
  </si>
  <si>
    <r>
      <rPr>
        <sz val="14"/>
        <rFont val="標楷體"/>
        <family val="4"/>
      </rPr>
      <t>□</t>
    </r>
    <r>
      <rPr>
        <sz val="14"/>
        <rFont val="Times New Roman"/>
        <family val="1"/>
      </rPr>
      <t xml:space="preserve"> </t>
    </r>
    <r>
      <rPr>
        <sz val="14"/>
        <rFont val="標楷體"/>
        <family val="4"/>
      </rPr>
      <t>本人今年度符合免受評【輔導】評鑑（請依教師評鑑辦法第六條辦理）</t>
    </r>
  </si>
  <si>
    <r>
      <rPr>
        <sz val="12"/>
        <rFont val="標楷體"/>
        <family val="4"/>
      </rPr>
      <t>項目</t>
    </r>
  </si>
  <si>
    <r>
      <rPr>
        <sz val="12"/>
        <rFont val="標楷體"/>
        <family val="4"/>
      </rPr>
      <t>內容</t>
    </r>
  </si>
  <si>
    <r>
      <rPr>
        <sz val="12"/>
        <rFont val="標楷體"/>
        <family val="4"/>
      </rPr>
      <t>內容定義</t>
    </r>
  </si>
  <si>
    <r>
      <rPr>
        <sz val="12"/>
        <rFont val="標楷體"/>
        <family val="4"/>
      </rPr>
      <t>計算方式</t>
    </r>
  </si>
  <si>
    <r>
      <rPr>
        <sz val="12"/>
        <rFont val="標楷體"/>
        <family val="4"/>
      </rPr>
      <t>分數　　　</t>
    </r>
    <r>
      <rPr>
        <sz val="12"/>
        <rFont val="Times New Roman"/>
        <family val="1"/>
      </rPr>
      <t>(</t>
    </r>
    <r>
      <rPr>
        <sz val="12"/>
        <rFont val="標楷體"/>
        <family val="4"/>
      </rPr>
      <t>上限</t>
    </r>
    <r>
      <rPr>
        <sz val="12"/>
        <rFont val="Times New Roman"/>
        <family val="1"/>
      </rPr>
      <t>40</t>
    </r>
    <r>
      <rPr>
        <sz val="12"/>
        <rFont val="標楷體"/>
        <family val="4"/>
      </rPr>
      <t>分</t>
    </r>
    <r>
      <rPr>
        <sz val="12"/>
        <rFont val="Times New Roman"/>
        <family val="1"/>
      </rPr>
      <t>)</t>
    </r>
  </si>
  <si>
    <r>
      <rPr>
        <sz val="12"/>
        <rFont val="標楷體"/>
        <family val="4"/>
      </rPr>
      <t>換算權重分數</t>
    </r>
    <r>
      <rPr>
        <sz val="12"/>
        <rFont val="Times New Roman"/>
        <family val="1"/>
      </rPr>
      <t xml:space="preserve">                      (</t>
    </r>
    <r>
      <rPr>
        <sz val="12"/>
        <rFont val="標楷體"/>
        <family val="4"/>
      </rPr>
      <t>系所</t>
    </r>
    <r>
      <rPr>
        <sz val="12"/>
        <rFont val="Times New Roman"/>
        <family val="1"/>
      </rPr>
      <t>40%</t>
    </r>
    <r>
      <rPr>
        <sz val="12"/>
        <rFont val="標楷體"/>
        <family val="4"/>
      </rPr>
      <t>；</t>
    </r>
    <r>
      <rPr>
        <sz val="12"/>
        <rFont val="Times New Roman"/>
        <family val="1"/>
      </rPr>
      <t xml:space="preserve">        </t>
    </r>
    <r>
      <rPr>
        <sz val="12"/>
        <rFont val="標楷體"/>
        <family val="4"/>
      </rPr>
      <t>體育通識</t>
    </r>
    <r>
      <rPr>
        <sz val="12"/>
        <rFont val="Times New Roman"/>
        <family val="1"/>
      </rPr>
      <t xml:space="preserve"> 20%)</t>
    </r>
  </si>
  <si>
    <r>
      <rPr>
        <sz val="12"/>
        <rFont val="標楷體"/>
        <family val="4"/>
      </rPr>
      <t xml:space="preserve">備註
</t>
    </r>
    <r>
      <rPr>
        <sz val="12"/>
        <rFont val="Times New Roman"/>
        <family val="1"/>
      </rPr>
      <t>(</t>
    </r>
    <r>
      <rPr>
        <sz val="12"/>
        <rFont val="標楷體"/>
        <family val="4"/>
      </rPr>
      <t>提供資料單位</t>
    </r>
    <r>
      <rPr>
        <sz val="12"/>
        <rFont val="Times New Roman"/>
        <family val="1"/>
      </rPr>
      <t>)</t>
    </r>
  </si>
  <si>
    <r>
      <rPr>
        <sz val="12"/>
        <rFont val="標楷體"/>
        <family val="4"/>
      </rPr>
      <t>學生學習成效</t>
    </r>
  </si>
  <si>
    <r>
      <t>1.</t>
    </r>
    <r>
      <rPr>
        <sz val="11.5"/>
        <rFont val="標楷體"/>
        <family val="4"/>
      </rPr>
      <t>協助推動學生就業輔導</t>
    </r>
  </si>
  <si>
    <r>
      <t>2.</t>
    </r>
    <r>
      <rPr>
        <sz val="11.5"/>
        <rFont val="標楷體"/>
        <family val="4"/>
      </rPr>
      <t>輔導學生考取專業證照</t>
    </r>
  </si>
  <si>
    <r>
      <t>3.</t>
    </r>
    <r>
      <rPr>
        <sz val="11.5"/>
        <rFont val="標楷體"/>
        <family val="4"/>
      </rPr>
      <t>輔導學生參加校外專業競賽暨發表</t>
    </r>
  </si>
  <si>
    <r>
      <t>4.</t>
    </r>
    <r>
      <rPr>
        <sz val="11.5"/>
        <rFont val="標楷體"/>
        <family val="4"/>
      </rPr>
      <t>推動學生校外實習</t>
    </r>
  </si>
  <si>
    <r>
      <rPr>
        <sz val="12"/>
        <rFont val="標楷體"/>
        <family val="4"/>
      </rPr>
      <t>每單位分數</t>
    </r>
  </si>
  <si>
    <r>
      <rPr>
        <sz val="12"/>
        <rFont val="標楷體"/>
        <family val="4"/>
      </rPr>
      <t>次數</t>
    </r>
  </si>
  <si>
    <r>
      <rPr>
        <sz val="12"/>
        <rFont val="標楷體"/>
        <family val="4"/>
      </rPr>
      <t>分數</t>
    </r>
  </si>
  <si>
    <r>
      <rPr>
        <sz val="12"/>
        <rFont val="標楷體"/>
        <family val="4"/>
      </rPr>
      <t>換算權重分數</t>
    </r>
    <r>
      <rPr>
        <sz val="12"/>
        <rFont val="Times New Roman"/>
        <family val="1"/>
      </rPr>
      <t xml:space="preserve"> 
</t>
    </r>
    <r>
      <rPr>
        <sz val="12"/>
        <rFont val="標楷體"/>
        <family val="4"/>
      </rPr>
      <t>（系所</t>
    </r>
    <r>
      <rPr>
        <sz val="12"/>
        <rFont val="Times New Roman"/>
        <family val="1"/>
      </rPr>
      <t>30%</t>
    </r>
    <r>
      <rPr>
        <sz val="12"/>
        <rFont val="標楷體"/>
        <family val="4"/>
      </rPr>
      <t>；</t>
    </r>
    <r>
      <rPr>
        <sz val="12"/>
        <rFont val="Times New Roman"/>
        <family val="1"/>
      </rPr>
      <t xml:space="preserve">      </t>
    </r>
    <r>
      <rPr>
        <sz val="12"/>
        <rFont val="標楷體"/>
        <family val="4"/>
      </rPr>
      <t>體育通識</t>
    </r>
    <r>
      <rPr>
        <sz val="12"/>
        <rFont val="Times New Roman"/>
        <family val="1"/>
      </rPr>
      <t>30%)</t>
    </r>
  </si>
  <si>
    <r>
      <rPr>
        <sz val="12"/>
        <rFont val="標楷體"/>
        <family val="4"/>
      </rPr>
      <t>學生輔導績效</t>
    </r>
  </si>
  <si>
    <r>
      <t>1.</t>
    </r>
    <r>
      <rPr>
        <sz val="11.5"/>
        <rFont val="標楷體"/>
        <family val="4"/>
      </rPr>
      <t>帶領社團學生參與校外大型活動或競賽，每場加</t>
    </r>
    <r>
      <rPr>
        <sz val="11.5"/>
        <rFont val="Times New Roman"/>
        <family val="1"/>
      </rPr>
      <t>2</t>
    </r>
    <r>
      <rPr>
        <sz val="11.5"/>
        <rFont val="標楷體"/>
        <family val="4"/>
      </rPr>
      <t>分</t>
    </r>
    <r>
      <rPr>
        <sz val="11.5"/>
        <rFont val="Times New Roman"/>
        <family val="1"/>
      </rPr>
      <t>,</t>
    </r>
    <r>
      <rPr>
        <sz val="11.5"/>
        <rFont val="標楷體"/>
        <family val="4"/>
      </rPr>
      <t>上限</t>
    </r>
    <r>
      <rPr>
        <sz val="11.5"/>
        <rFont val="Times New Roman"/>
        <family val="1"/>
      </rPr>
      <t>10</t>
    </r>
    <r>
      <rPr>
        <sz val="11.5"/>
        <rFont val="標楷體"/>
        <family val="4"/>
      </rPr>
      <t>分</t>
    </r>
  </si>
  <si>
    <r>
      <rPr>
        <sz val="11.5"/>
        <rFont val="標楷體"/>
        <family val="4"/>
      </rPr>
      <t>帶領學生社團參與校外活動或競賽、海外志工隨隊老師</t>
    </r>
  </si>
  <si>
    <r>
      <rPr>
        <sz val="12"/>
        <rFont val="標楷體"/>
        <family val="4"/>
      </rPr>
      <t>學務處、
教學單位</t>
    </r>
  </si>
  <si>
    <r>
      <t>2.</t>
    </r>
    <r>
      <rPr>
        <sz val="11.5"/>
        <rFont val="標楷體"/>
        <family val="4"/>
      </rPr>
      <t>教師自組規劃及帶領學生參與海外志工，每團加</t>
    </r>
    <r>
      <rPr>
        <sz val="11.5"/>
        <rFont val="Times New Roman"/>
        <family val="1"/>
      </rPr>
      <t>3</t>
    </r>
    <r>
      <rPr>
        <sz val="11.5"/>
        <rFont val="標楷體"/>
        <family val="4"/>
      </rPr>
      <t>分，每學年上限</t>
    </r>
    <r>
      <rPr>
        <sz val="11.5"/>
        <rFont val="Times New Roman"/>
        <family val="1"/>
      </rPr>
      <t>3</t>
    </r>
    <r>
      <rPr>
        <sz val="11.5"/>
        <rFont val="標楷體"/>
        <family val="4"/>
      </rPr>
      <t>分。</t>
    </r>
  </si>
  <si>
    <r>
      <rPr>
        <sz val="11.5"/>
        <rFont val="標楷體"/>
        <family val="4"/>
      </rPr>
      <t>由教師自組、規劃及帶隊執行海外志工團隊服務。</t>
    </r>
  </si>
  <si>
    <r>
      <rPr>
        <sz val="12"/>
        <rFont val="標楷體"/>
        <family val="4"/>
      </rPr>
      <t>學務處</t>
    </r>
  </si>
  <si>
    <r>
      <t>3.</t>
    </r>
    <r>
      <rPr>
        <sz val="11.5"/>
        <rFont val="標楷體"/>
        <family val="4"/>
      </rPr>
      <t>開設教育部政策方案</t>
    </r>
    <r>
      <rPr>
        <sz val="11.5"/>
        <rFont val="Times New Roman"/>
        <family val="1"/>
      </rPr>
      <t>(</t>
    </r>
    <r>
      <rPr>
        <sz val="11.5"/>
        <rFont val="標楷體"/>
        <family val="4"/>
      </rPr>
      <t>具服務學習內涵或性別平等教育內涵）課程，每學期每班加</t>
    </r>
    <r>
      <rPr>
        <sz val="11.5"/>
        <rFont val="Times New Roman"/>
        <family val="1"/>
      </rPr>
      <t>2</t>
    </r>
    <r>
      <rPr>
        <sz val="11.5"/>
        <rFont val="標楷體"/>
        <family val="4"/>
      </rPr>
      <t>分</t>
    </r>
    <r>
      <rPr>
        <sz val="11.5"/>
        <rFont val="Times New Roman"/>
        <family val="1"/>
      </rPr>
      <t>,</t>
    </r>
    <r>
      <rPr>
        <sz val="11.5"/>
        <rFont val="標楷體"/>
        <family val="4"/>
      </rPr>
      <t>上限</t>
    </r>
    <r>
      <rPr>
        <sz val="11.5"/>
        <rFont val="Times New Roman"/>
        <family val="1"/>
      </rPr>
      <t>4</t>
    </r>
    <r>
      <rPr>
        <sz val="11.5"/>
        <rFont val="標楷體"/>
        <family val="4"/>
      </rPr>
      <t>分</t>
    </r>
  </si>
  <si>
    <r>
      <t>1.</t>
    </r>
    <r>
      <rPr>
        <sz val="11.5"/>
        <rFont val="標楷體"/>
        <family val="4"/>
      </rPr>
      <t xml:space="preserve">經服務學習委員會審議通過，於該學期內帶領學生服務，期限內完成經費核銷及結案報告。
</t>
    </r>
    <r>
      <rPr>
        <sz val="11.5"/>
        <rFont val="Times New Roman"/>
        <family val="1"/>
      </rPr>
      <t>2.</t>
    </r>
    <r>
      <rPr>
        <sz val="11.5"/>
        <rFont val="標楷體"/>
        <family val="4"/>
      </rPr>
      <t>通識教育中心開立之性別平等課程。</t>
    </r>
  </si>
  <si>
    <r>
      <t>4.</t>
    </r>
    <r>
      <rPr>
        <sz val="11.5"/>
        <rFont val="標楷體"/>
        <family val="4"/>
      </rPr>
      <t>兼任社團指導教師，獲校內社團評鑑優等以上者，特優每學年加</t>
    </r>
    <r>
      <rPr>
        <sz val="11.5"/>
        <rFont val="Times New Roman"/>
        <family val="1"/>
      </rPr>
      <t>3</t>
    </r>
    <r>
      <rPr>
        <sz val="11.5"/>
        <rFont val="標楷體"/>
        <family val="4"/>
      </rPr>
      <t>分、優等每學年加</t>
    </r>
    <r>
      <rPr>
        <sz val="11.5"/>
        <rFont val="Times New Roman"/>
        <family val="1"/>
      </rPr>
      <t>2</t>
    </r>
    <r>
      <rPr>
        <sz val="11.5"/>
        <rFont val="標楷體"/>
        <family val="4"/>
      </rPr>
      <t>分</t>
    </r>
    <r>
      <rPr>
        <sz val="11.5"/>
        <rFont val="Times New Roman"/>
        <family val="1"/>
      </rPr>
      <t>,</t>
    </r>
    <r>
      <rPr>
        <sz val="11.5"/>
        <rFont val="標楷體"/>
        <family val="4"/>
      </rPr>
      <t>上限</t>
    </r>
    <r>
      <rPr>
        <sz val="11.5"/>
        <rFont val="Times New Roman"/>
        <family val="1"/>
      </rPr>
      <t>3</t>
    </r>
    <r>
      <rPr>
        <sz val="11.5"/>
        <rFont val="標楷體"/>
        <family val="4"/>
      </rPr>
      <t>分</t>
    </r>
  </si>
  <si>
    <r>
      <rPr>
        <sz val="11.5"/>
        <rFont val="標楷體"/>
        <family val="4"/>
      </rPr>
      <t>輔導之社團獲校外社團評鑑優異成績</t>
    </r>
  </si>
  <si>
    <r>
      <t>5.</t>
    </r>
    <r>
      <rPr>
        <sz val="12"/>
        <rFont val="標楷體"/>
        <family val="4"/>
      </rPr>
      <t>輔導危機狀況學生，且於諮商中心有輔導紀錄者，每位學生加</t>
    </r>
    <r>
      <rPr>
        <sz val="12"/>
        <rFont val="Times New Roman"/>
        <family val="1"/>
      </rPr>
      <t>2</t>
    </r>
    <r>
      <rPr>
        <sz val="12"/>
        <rFont val="標楷體"/>
        <family val="4"/>
      </rPr>
      <t>分</t>
    </r>
    <r>
      <rPr>
        <sz val="12"/>
        <rFont val="Times New Roman"/>
        <family val="1"/>
      </rPr>
      <t>,</t>
    </r>
    <r>
      <rPr>
        <sz val="12"/>
        <rFont val="標楷體"/>
        <family val="4"/>
      </rPr>
      <t>上限</t>
    </r>
    <r>
      <rPr>
        <sz val="12"/>
        <rFont val="Times New Roman"/>
        <family val="1"/>
      </rPr>
      <t>10</t>
    </r>
    <r>
      <rPr>
        <sz val="12"/>
        <rFont val="標楷體"/>
        <family val="4"/>
      </rPr>
      <t>分</t>
    </r>
  </si>
  <si>
    <r>
      <rPr>
        <sz val="12"/>
        <rFont val="標楷體"/>
        <family val="4"/>
      </rPr>
      <t>危機狀況係指：
情緒不穩、攻擊傾向、創傷事件、性騷</t>
    </r>
    <r>
      <rPr>
        <sz val="12"/>
        <rFont val="Times New Roman"/>
        <family val="1"/>
      </rPr>
      <t>(</t>
    </r>
    <r>
      <rPr>
        <sz val="12"/>
        <rFont val="標楷體"/>
        <family val="4"/>
      </rPr>
      <t>性侵</t>
    </r>
    <r>
      <rPr>
        <sz val="12"/>
        <rFont val="Times New Roman"/>
        <family val="1"/>
      </rPr>
      <t>)</t>
    </r>
    <r>
      <rPr>
        <sz val="12"/>
        <rFont val="標楷體"/>
        <family val="4"/>
      </rPr>
      <t>、自殺</t>
    </r>
    <r>
      <rPr>
        <sz val="12"/>
        <rFont val="Times New Roman"/>
        <family val="1"/>
      </rPr>
      <t>(</t>
    </r>
    <r>
      <rPr>
        <sz val="12"/>
        <rFont val="標楷體"/>
        <family val="4"/>
      </rPr>
      <t>自傷</t>
    </r>
    <r>
      <rPr>
        <sz val="12"/>
        <rFont val="Times New Roman"/>
        <family val="1"/>
      </rPr>
      <t>)</t>
    </r>
    <r>
      <rPr>
        <sz val="12"/>
        <rFont val="標楷體"/>
        <family val="4"/>
      </rPr>
      <t>。</t>
    </r>
  </si>
  <si>
    <r>
      <t>6.</t>
    </r>
    <r>
      <rPr>
        <sz val="11.5"/>
        <rFont val="標楷體"/>
        <family val="4"/>
      </rPr>
      <t>輔導特教學生適應校園生活，且於資源教室有紀錄者，每位特教學生加</t>
    </r>
    <r>
      <rPr>
        <sz val="11.5"/>
        <rFont val="Times New Roman"/>
        <family val="1"/>
      </rPr>
      <t>2</t>
    </r>
    <r>
      <rPr>
        <sz val="11.5"/>
        <rFont val="標楷體"/>
        <family val="4"/>
      </rPr>
      <t>分，上限</t>
    </r>
    <r>
      <rPr>
        <sz val="11.5"/>
        <rFont val="Times New Roman"/>
        <family val="1"/>
      </rPr>
      <t>4</t>
    </r>
    <r>
      <rPr>
        <sz val="11.5"/>
        <rFont val="標楷體"/>
        <family val="4"/>
      </rPr>
      <t>分。</t>
    </r>
  </si>
  <si>
    <r>
      <t>1.</t>
    </r>
    <r>
      <rPr>
        <sz val="12"/>
        <rFont val="標楷體"/>
        <family val="4"/>
      </rPr>
      <t xml:space="preserve">特教學生身分者為有教育部鑑輔會證明者。
</t>
    </r>
    <r>
      <rPr>
        <sz val="12"/>
        <rFont val="Times New Roman"/>
        <family val="1"/>
      </rPr>
      <t>2.</t>
    </r>
    <r>
      <rPr>
        <sz val="12"/>
        <rFont val="標楷體"/>
        <family val="4"/>
      </rPr>
      <t>適應校園生活係指提供額外學習，或生活上的協助。</t>
    </r>
  </si>
  <si>
    <r>
      <t>7.</t>
    </r>
    <r>
      <rPr>
        <sz val="11.5"/>
        <rFont val="標楷體"/>
        <family val="4"/>
      </rPr>
      <t>協助及輔導學生處理意外傷害事故且有紀錄者每事件加</t>
    </r>
    <r>
      <rPr>
        <sz val="11.5"/>
        <rFont val="Times New Roman"/>
        <family val="1"/>
      </rPr>
      <t>1</t>
    </r>
    <r>
      <rPr>
        <sz val="11.5"/>
        <rFont val="標楷體"/>
        <family val="4"/>
      </rPr>
      <t>分</t>
    </r>
    <r>
      <rPr>
        <sz val="11.5"/>
        <rFont val="Times New Roman"/>
        <family val="1"/>
      </rPr>
      <t>,</t>
    </r>
    <r>
      <rPr>
        <sz val="11.5"/>
        <rFont val="標楷體"/>
        <family val="4"/>
      </rPr>
      <t>上限</t>
    </r>
    <r>
      <rPr>
        <sz val="11.5"/>
        <rFont val="Times New Roman"/>
        <family val="1"/>
      </rPr>
      <t>5</t>
    </r>
    <r>
      <rPr>
        <sz val="11.5"/>
        <rFont val="標楷體"/>
        <family val="4"/>
      </rPr>
      <t>分</t>
    </r>
  </si>
  <si>
    <r>
      <rPr>
        <sz val="11.5"/>
        <rFont val="標楷體"/>
        <family val="4"/>
      </rPr>
      <t>緊急校安事件處理與協助。</t>
    </r>
  </si>
  <si>
    <r>
      <t>8.</t>
    </r>
    <r>
      <rPr>
        <sz val="11.5"/>
        <rFont val="標楷體"/>
        <family val="4"/>
      </rPr>
      <t>輔導社團參加校外全國性評鑑獲得績優獎項者，全國特優加</t>
    </r>
    <r>
      <rPr>
        <sz val="11.5"/>
        <rFont val="Times New Roman"/>
        <family val="1"/>
      </rPr>
      <t>3</t>
    </r>
    <r>
      <rPr>
        <sz val="11.5"/>
        <rFont val="標楷體"/>
        <family val="4"/>
      </rPr>
      <t>分</t>
    </r>
    <r>
      <rPr>
        <sz val="11.5"/>
        <rFont val="Times New Roman"/>
        <family val="1"/>
      </rPr>
      <t>/</t>
    </r>
    <r>
      <rPr>
        <sz val="11.5"/>
        <rFont val="標楷體"/>
        <family val="4"/>
      </rPr>
      <t>年，全國優等加</t>
    </r>
    <r>
      <rPr>
        <sz val="11.5"/>
        <rFont val="Times New Roman"/>
        <family val="1"/>
      </rPr>
      <t>2</t>
    </r>
    <r>
      <rPr>
        <sz val="11.5"/>
        <rFont val="標楷體"/>
        <family val="4"/>
      </rPr>
      <t>分</t>
    </r>
    <r>
      <rPr>
        <sz val="11.5"/>
        <rFont val="Times New Roman"/>
        <family val="1"/>
      </rPr>
      <t>/</t>
    </r>
    <r>
      <rPr>
        <sz val="11.5"/>
        <rFont val="標楷體"/>
        <family val="4"/>
      </rPr>
      <t>年，全國甲等加</t>
    </r>
    <r>
      <rPr>
        <sz val="11.5"/>
        <rFont val="Times New Roman"/>
        <family val="1"/>
      </rPr>
      <t>1</t>
    </r>
    <r>
      <rPr>
        <sz val="11.5"/>
        <rFont val="標楷體"/>
        <family val="4"/>
      </rPr>
      <t>分</t>
    </r>
    <r>
      <rPr>
        <sz val="11.5"/>
        <rFont val="Times New Roman"/>
        <family val="1"/>
      </rPr>
      <t>/</t>
    </r>
    <r>
      <rPr>
        <sz val="11.5"/>
        <rFont val="標楷體"/>
        <family val="4"/>
      </rPr>
      <t>年</t>
    </r>
    <r>
      <rPr>
        <sz val="11.5"/>
        <rFont val="Times New Roman"/>
        <family val="1"/>
      </rPr>
      <t>,</t>
    </r>
    <r>
      <rPr>
        <sz val="11.5"/>
        <rFont val="標楷體"/>
        <family val="4"/>
      </rPr>
      <t>上限</t>
    </r>
    <r>
      <rPr>
        <sz val="11.5"/>
        <rFont val="Times New Roman"/>
        <family val="1"/>
      </rPr>
      <t>3</t>
    </r>
    <r>
      <rPr>
        <sz val="11.5"/>
        <rFont val="標楷體"/>
        <family val="4"/>
      </rPr>
      <t>分</t>
    </r>
  </si>
  <si>
    <r>
      <rPr>
        <sz val="12"/>
        <rFont val="標楷體"/>
        <family val="4"/>
      </rPr>
      <t>分數　　　</t>
    </r>
    <r>
      <rPr>
        <sz val="12"/>
        <rFont val="Times New Roman"/>
        <family val="1"/>
      </rPr>
      <t>(</t>
    </r>
    <r>
      <rPr>
        <sz val="12"/>
        <rFont val="標楷體"/>
        <family val="4"/>
      </rPr>
      <t>上限</t>
    </r>
    <r>
      <rPr>
        <sz val="12"/>
        <rFont val="Times New Roman"/>
        <family val="1"/>
      </rPr>
      <t>40</t>
    </r>
    <r>
      <rPr>
        <strike/>
        <sz val="12"/>
        <rFont val="Times New Roman"/>
        <family val="1"/>
      </rPr>
      <t>30</t>
    </r>
    <r>
      <rPr>
        <sz val="12"/>
        <rFont val="標楷體"/>
        <family val="4"/>
      </rPr>
      <t>分</t>
    </r>
    <r>
      <rPr>
        <sz val="12"/>
        <rFont val="Times New Roman"/>
        <family val="1"/>
      </rPr>
      <t>)</t>
    </r>
  </si>
  <si>
    <r>
      <rPr>
        <sz val="12"/>
        <rFont val="標楷體"/>
        <family val="4"/>
      </rPr>
      <t>換算權重分數</t>
    </r>
    <r>
      <rPr>
        <sz val="12"/>
        <rFont val="Times New Roman"/>
        <family val="1"/>
      </rPr>
      <t xml:space="preserve"> 
</t>
    </r>
    <r>
      <rPr>
        <sz val="12"/>
        <rFont val="標楷體"/>
        <family val="4"/>
      </rPr>
      <t>（系所</t>
    </r>
    <r>
      <rPr>
        <sz val="12"/>
        <rFont val="Times New Roman"/>
        <family val="1"/>
      </rPr>
      <t>30%</t>
    </r>
    <r>
      <rPr>
        <sz val="12"/>
        <rFont val="標楷體"/>
        <family val="4"/>
      </rPr>
      <t>；</t>
    </r>
    <r>
      <rPr>
        <sz val="12"/>
        <rFont val="Times New Roman"/>
        <family val="1"/>
      </rPr>
      <t xml:space="preserve">      </t>
    </r>
    <r>
      <rPr>
        <sz val="12"/>
        <rFont val="標楷體"/>
        <family val="4"/>
      </rPr>
      <t>　體育通識</t>
    </r>
    <r>
      <rPr>
        <sz val="12"/>
        <rFont val="Times New Roman"/>
        <family val="1"/>
      </rPr>
      <t>50%)</t>
    </r>
  </si>
  <si>
    <r>
      <rPr>
        <sz val="12"/>
        <rFont val="標楷體"/>
        <family val="4"/>
      </rPr>
      <t>教學單位輔導績效</t>
    </r>
  </si>
  <si>
    <r>
      <t>4.</t>
    </r>
    <r>
      <rPr>
        <sz val="11.5"/>
        <rFont val="標楷體"/>
        <family val="4"/>
      </rPr>
      <t>學生課後輔導且留有紀錄者，每人次加</t>
    </r>
    <r>
      <rPr>
        <sz val="11.5"/>
        <rFont val="Times New Roman"/>
        <family val="1"/>
      </rPr>
      <t>0.2</t>
    </r>
    <r>
      <rPr>
        <sz val="11.5"/>
        <rFont val="標楷體"/>
        <family val="4"/>
      </rPr>
      <t>分</t>
    </r>
  </si>
  <si>
    <r>
      <t>0.2</t>
    </r>
    <r>
      <rPr>
        <sz val="11.5"/>
        <rFont val="標楷體"/>
        <family val="4"/>
      </rPr>
      <t>分</t>
    </r>
    <r>
      <rPr>
        <sz val="11.5"/>
        <rFont val="Times New Roman"/>
        <family val="1"/>
      </rPr>
      <t>/</t>
    </r>
    <r>
      <rPr>
        <sz val="11.5"/>
        <rFont val="標楷體"/>
        <family val="4"/>
      </rPr>
      <t>人次</t>
    </r>
  </si>
  <si>
    <r>
      <t>5.</t>
    </r>
    <r>
      <rPr>
        <sz val="11.5"/>
        <rFont val="標楷體"/>
        <family val="4"/>
      </rPr>
      <t>擔任班級導師並確實執行學生個別晤談、缺曠輔導、期初及期中學習預警、督導班會召開、導師會議，每學期上限</t>
    </r>
    <r>
      <rPr>
        <sz val="11.5"/>
        <rFont val="Times New Roman"/>
        <family val="1"/>
      </rPr>
      <t>5</t>
    </r>
    <r>
      <rPr>
        <sz val="11.5"/>
        <rFont val="標楷體"/>
        <family val="4"/>
      </rPr>
      <t>分</t>
    </r>
  </si>
  <si>
    <r>
      <rPr>
        <sz val="11.5"/>
        <rFont val="標楷體"/>
        <family val="4"/>
      </rPr>
      <t>上限</t>
    </r>
    <r>
      <rPr>
        <sz val="11.5"/>
        <rFont val="Times New Roman"/>
        <family val="1"/>
      </rPr>
      <t>5</t>
    </r>
    <r>
      <rPr>
        <sz val="11.5"/>
        <rFont val="標楷體"/>
        <family val="4"/>
      </rPr>
      <t>分</t>
    </r>
    <r>
      <rPr>
        <sz val="11.5"/>
        <rFont val="Times New Roman"/>
        <family val="1"/>
      </rPr>
      <t>/</t>
    </r>
    <r>
      <rPr>
        <sz val="11.5"/>
        <rFont val="標楷體"/>
        <family val="4"/>
      </rPr>
      <t>學期</t>
    </r>
  </si>
  <si>
    <r>
      <t>6.</t>
    </r>
    <r>
      <rPr>
        <sz val="11.5"/>
        <rFont val="標楷體"/>
        <family val="4"/>
      </rPr>
      <t>賃居生訪視輔導</t>
    </r>
  </si>
  <si>
    <r>
      <t>0.5</t>
    </r>
    <r>
      <rPr>
        <sz val="11.5"/>
        <rFont val="標楷體"/>
        <family val="4"/>
      </rPr>
      <t>分</t>
    </r>
    <r>
      <rPr>
        <sz val="11.5"/>
        <rFont val="Times New Roman"/>
        <family val="1"/>
      </rPr>
      <t>/</t>
    </r>
    <r>
      <rPr>
        <sz val="11.5"/>
        <rFont val="標楷體"/>
        <family val="4"/>
      </rPr>
      <t>每次</t>
    </r>
  </si>
  <si>
    <r>
      <t>7.</t>
    </r>
    <r>
      <rPr>
        <sz val="11.5"/>
        <rFont val="標楷體"/>
        <family val="4"/>
      </rPr>
      <t>學生生涯輔導規劃（升學、就業輔導）</t>
    </r>
  </si>
  <si>
    <r>
      <t>8.</t>
    </r>
    <r>
      <rPr>
        <sz val="11.5"/>
        <rFont val="標楷體"/>
        <family val="4"/>
      </rPr>
      <t>參與系上學生活動規劃（迎新、競賽等活動）</t>
    </r>
  </si>
  <si>
    <r>
      <t>0.5</t>
    </r>
    <r>
      <rPr>
        <sz val="11.5"/>
        <rFont val="標楷體"/>
        <family val="4"/>
      </rPr>
      <t>分</t>
    </r>
    <r>
      <rPr>
        <sz val="11.5"/>
        <rFont val="Times New Roman"/>
        <family val="1"/>
      </rPr>
      <t>/</t>
    </r>
    <r>
      <rPr>
        <sz val="11.5"/>
        <rFont val="標楷體"/>
        <family val="4"/>
      </rPr>
      <t>每場</t>
    </r>
  </si>
  <si>
    <r>
      <rPr>
        <sz val="12"/>
        <rFont val="標楷體"/>
        <family val="4"/>
      </rPr>
      <t>加分合計（</t>
    </r>
    <r>
      <rPr>
        <sz val="12"/>
        <rFont val="Times New Roman"/>
        <family val="1"/>
      </rPr>
      <t>A</t>
    </r>
    <r>
      <rPr>
        <sz val="12"/>
        <rFont val="標楷體"/>
        <family val="4"/>
      </rPr>
      <t>）</t>
    </r>
  </si>
  <si>
    <r>
      <rPr>
        <sz val="12"/>
        <rFont val="標楷體"/>
        <family val="4"/>
      </rPr>
      <t>輔導基本要求</t>
    </r>
  </si>
  <si>
    <r>
      <rPr>
        <sz val="11.5"/>
        <rFont val="標楷體"/>
        <family val="4"/>
      </rPr>
      <t>增進輔導知能，每年度參與校內輔導知能及特教研習至少各二次，未達者扣</t>
    </r>
    <r>
      <rPr>
        <sz val="11.5"/>
        <rFont val="Times New Roman"/>
        <family val="1"/>
      </rPr>
      <t>2</t>
    </r>
    <r>
      <rPr>
        <sz val="11.5"/>
        <rFont val="標楷體"/>
        <family val="4"/>
      </rPr>
      <t>分。</t>
    </r>
  </si>
  <si>
    <r>
      <rPr>
        <sz val="11.5"/>
        <rFont val="標楷體"/>
        <family val="4"/>
      </rPr>
      <t>輔導知能</t>
    </r>
    <r>
      <rPr>
        <sz val="11.5"/>
        <rFont val="新細明體"/>
        <family val="1"/>
      </rPr>
      <t>、</t>
    </r>
    <r>
      <rPr>
        <sz val="11.5"/>
        <rFont val="標楷體"/>
        <family val="4"/>
      </rPr>
      <t>特教研習係指由諮商中心辦理之相關主題研習。</t>
    </r>
  </si>
  <si>
    <r>
      <rPr>
        <sz val="12"/>
        <rFont val="標楷體"/>
        <family val="4"/>
      </rPr>
      <t>扣分合計（</t>
    </r>
    <r>
      <rPr>
        <sz val="12"/>
        <rFont val="Times New Roman"/>
        <family val="1"/>
      </rPr>
      <t>B</t>
    </r>
    <r>
      <rPr>
        <sz val="12"/>
        <rFont val="標楷體"/>
        <family val="4"/>
      </rPr>
      <t>）</t>
    </r>
  </si>
  <si>
    <r>
      <rPr>
        <sz val="12"/>
        <rFont val="標楷體"/>
        <family val="4"/>
      </rPr>
      <t>基本分數加分</t>
    </r>
  </si>
  <si>
    <r>
      <t>1.</t>
    </r>
    <r>
      <rPr>
        <sz val="11.5"/>
        <rFont val="標楷體"/>
        <family val="4"/>
      </rPr>
      <t>獲校績優導師</t>
    </r>
    <r>
      <rPr>
        <sz val="11.5"/>
        <rFont val="新細明體"/>
        <family val="1"/>
      </rPr>
      <t>、</t>
    </r>
    <r>
      <rPr>
        <sz val="11.5"/>
        <rFont val="標楷體"/>
        <family val="4"/>
      </rPr>
      <t>校績優輔導員獎，獲獎隔年加</t>
    </r>
    <r>
      <rPr>
        <sz val="11.5"/>
        <rFont val="Times New Roman"/>
        <family val="1"/>
      </rPr>
      <t>3</t>
    </r>
    <r>
      <rPr>
        <sz val="11.5"/>
        <rFont val="標楷體"/>
        <family val="4"/>
      </rPr>
      <t>分</t>
    </r>
  </si>
  <si>
    <r>
      <t>2.</t>
    </r>
    <r>
      <rPr>
        <sz val="11.5"/>
        <rFont val="標楷體"/>
        <family val="4"/>
      </rPr>
      <t>獲各系績優導師</t>
    </r>
    <r>
      <rPr>
        <sz val="11.5"/>
        <rFont val="新細明體"/>
        <family val="1"/>
      </rPr>
      <t>、</t>
    </r>
    <r>
      <rPr>
        <sz val="11.5"/>
        <rFont val="標楷體"/>
        <family val="4"/>
      </rPr>
      <t>各系績優輔導員獎，獲獎隔年加</t>
    </r>
    <r>
      <rPr>
        <sz val="11.5"/>
        <rFont val="Times New Roman"/>
        <family val="1"/>
      </rPr>
      <t>2</t>
    </r>
    <r>
      <rPr>
        <sz val="11.5"/>
        <rFont val="標楷體"/>
        <family val="4"/>
      </rPr>
      <t>分</t>
    </r>
  </si>
  <si>
    <r>
      <rPr>
        <sz val="12"/>
        <rFont val="標楷體"/>
        <family val="4"/>
      </rPr>
      <t>基本分數</t>
    </r>
  </si>
  <si>
    <r>
      <rPr>
        <sz val="12"/>
        <rFont val="標楷體"/>
        <family val="4"/>
      </rPr>
      <t>加分後基本分數（</t>
    </r>
    <r>
      <rPr>
        <sz val="12"/>
        <rFont val="Times New Roman"/>
        <family val="1"/>
      </rPr>
      <t>C</t>
    </r>
    <r>
      <rPr>
        <sz val="12"/>
        <rFont val="標楷體"/>
        <family val="4"/>
      </rPr>
      <t>）</t>
    </r>
  </si>
  <si>
    <r>
      <rPr>
        <sz val="12"/>
        <rFont val="標楷體"/>
        <family val="4"/>
      </rPr>
      <t>評鑑分數（</t>
    </r>
    <r>
      <rPr>
        <sz val="12"/>
        <rFont val="Times New Roman"/>
        <family val="1"/>
      </rPr>
      <t>A+B+C</t>
    </r>
    <r>
      <rPr>
        <sz val="12"/>
        <rFont val="標楷體"/>
        <family val="4"/>
      </rPr>
      <t>）</t>
    </r>
  </si>
  <si>
    <r>
      <t>1.</t>
    </r>
    <r>
      <rPr>
        <sz val="12"/>
        <rFont val="標楷體"/>
        <family val="4"/>
      </rPr>
      <t>以上均需有佐證資料。</t>
    </r>
  </si>
  <si>
    <r>
      <t>2.</t>
    </r>
    <r>
      <rPr>
        <sz val="12"/>
        <rFont val="標楷體"/>
        <family val="4"/>
      </rPr>
      <t>各項累計原始分數最高採計至</t>
    </r>
    <r>
      <rPr>
        <sz val="12"/>
        <rFont val="Times New Roman"/>
        <family val="1"/>
      </rPr>
      <t>100</t>
    </r>
    <r>
      <rPr>
        <sz val="12"/>
        <rFont val="標楷體"/>
        <family val="4"/>
      </rPr>
      <t>分。</t>
    </r>
  </si>
  <si>
    <r>
      <t>分數</t>
    </r>
    <r>
      <rPr>
        <sz val="10"/>
        <rFont val="Times New Roman"/>
        <family val="1"/>
      </rPr>
      <t xml:space="preserve"> 
</t>
    </r>
    <r>
      <rPr>
        <sz val="8"/>
        <rFont val="Times New Roman"/>
        <family val="1"/>
      </rPr>
      <t>(</t>
    </r>
    <r>
      <rPr>
        <sz val="8"/>
        <rFont val="標楷體"/>
        <family val="4"/>
      </rPr>
      <t>上限</t>
    </r>
    <r>
      <rPr>
        <sz val="8"/>
        <rFont val="Times New Roman"/>
        <family val="1"/>
      </rPr>
      <t>40</t>
    </r>
    <r>
      <rPr>
        <sz val="8"/>
        <rFont val="標楷體"/>
        <family val="4"/>
      </rPr>
      <t>分</t>
    </r>
    <r>
      <rPr>
        <sz val="8"/>
        <rFont val="Times New Roman"/>
        <family val="1"/>
      </rPr>
      <t>)</t>
    </r>
  </si>
  <si>
    <r>
      <t xml:space="preserve">換算權重
</t>
    </r>
    <r>
      <rPr>
        <sz val="10"/>
        <rFont val="Times New Roman"/>
        <family val="1"/>
      </rPr>
      <t>(70%)</t>
    </r>
  </si>
  <si>
    <r>
      <t>校內行政事務參與</t>
    </r>
    <r>
      <rPr>
        <sz val="10"/>
        <rFont val="Times New Roman"/>
        <family val="1"/>
      </rPr>
      <t>(70%)</t>
    </r>
  </si>
  <si>
    <r>
      <t>每案加</t>
    </r>
    <r>
      <rPr>
        <sz val="10"/>
        <rFont val="Times New Roman"/>
        <family val="1"/>
      </rPr>
      <t>2</t>
    </r>
    <r>
      <rPr>
        <sz val="10"/>
        <rFont val="標楷體"/>
        <family val="4"/>
      </rPr>
      <t>分</t>
    </r>
  </si>
  <si>
    <r>
      <t>行政單位及學院院長由校長評分，</t>
    </r>
    <r>
      <rPr>
        <sz val="10"/>
        <rFont val="Times New Roman"/>
        <family val="1"/>
      </rPr>
      <t xml:space="preserve">
</t>
    </r>
    <r>
      <rPr>
        <sz val="10"/>
        <rFont val="標楷體"/>
        <family val="4"/>
      </rPr>
      <t>教學單位由學院院長評分，校長核定</t>
    </r>
  </si>
  <si>
    <r>
      <t xml:space="preserve">分數
</t>
    </r>
    <r>
      <rPr>
        <sz val="8"/>
        <rFont val="Times New Roman"/>
        <family val="1"/>
      </rPr>
      <t>(</t>
    </r>
    <r>
      <rPr>
        <sz val="8"/>
        <rFont val="標楷體"/>
        <family val="4"/>
      </rPr>
      <t>上限</t>
    </r>
    <r>
      <rPr>
        <sz val="8"/>
        <rFont val="Times New Roman"/>
        <family val="1"/>
      </rPr>
      <t>40</t>
    </r>
    <r>
      <rPr>
        <sz val="8"/>
        <rFont val="標楷體"/>
        <family val="4"/>
      </rPr>
      <t>分</t>
    </r>
    <r>
      <rPr>
        <sz val="8"/>
        <rFont val="Times New Roman"/>
        <family val="1"/>
      </rPr>
      <t>)</t>
    </r>
  </si>
  <si>
    <r>
      <t>校外專業服務</t>
    </r>
    <r>
      <rPr>
        <sz val="10"/>
        <rFont val="Times New Roman"/>
        <family val="1"/>
      </rPr>
      <t>(30%)</t>
    </r>
  </si>
  <si>
    <r>
      <t>加分合計（</t>
    </r>
    <r>
      <rPr>
        <sz val="10"/>
        <rFont val="Times New Roman"/>
        <family val="1"/>
      </rPr>
      <t>A</t>
    </r>
    <r>
      <rPr>
        <sz val="10"/>
        <rFont val="標楷體"/>
        <family val="4"/>
      </rPr>
      <t>）</t>
    </r>
  </si>
  <si>
    <r>
      <t>1.</t>
    </r>
    <r>
      <rPr>
        <sz val="10"/>
        <rFont val="標楷體"/>
        <family val="4"/>
      </rPr>
      <t>出席全校性會議或活動</t>
    </r>
  </si>
  <si>
    <r>
      <t>無故未參加，每次扣</t>
    </r>
    <r>
      <rPr>
        <sz val="10"/>
        <rFont val="Times New Roman"/>
        <family val="1"/>
      </rPr>
      <t>2</t>
    </r>
    <r>
      <rPr>
        <sz val="10"/>
        <rFont val="標楷體"/>
        <family val="4"/>
      </rPr>
      <t>分</t>
    </r>
  </si>
  <si>
    <r>
      <t>2.</t>
    </r>
    <r>
      <rPr>
        <sz val="10"/>
        <rFont val="標楷體"/>
        <family val="4"/>
      </rPr>
      <t>出席全系會議或活動</t>
    </r>
  </si>
  <si>
    <r>
      <t>無故未參加每次扣</t>
    </r>
    <r>
      <rPr>
        <sz val="10"/>
        <rFont val="Times New Roman"/>
        <family val="1"/>
      </rPr>
      <t>2</t>
    </r>
    <r>
      <rPr>
        <sz val="10"/>
        <rFont val="標楷體"/>
        <family val="4"/>
      </rPr>
      <t>分</t>
    </r>
  </si>
  <si>
    <r>
      <t>1.</t>
    </r>
    <r>
      <rPr>
        <sz val="10"/>
        <rFont val="標楷體"/>
        <family val="4"/>
      </rPr>
      <t>服務年資</t>
    </r>
    <r>
      <rPr>
        <sz val="10"/>
        <rFont val="Times New Roman"/>
        <family val="1"/>
      </rPr>
      <t>(</t>
    </r>
    <r>
      <rPr>
        <sz val="10"/>
        <rFont val="標楷體"/>
        <family val="4"/>
      </rPr>
      <t>本校年資採計</t>
    </r>
    <r>
      <rPr>
        <sz val="10"/>
        <rFont val="Times New Roman"/>
        <family val="1"/>
      </rPr>
      <t>)</t>
    </r>
  </si>
  <si>
    <r>
      <t>每年加</t>
    </r>
    <r>
      <rPr>
        <sz val="10"/>
        <rFont val="Times New Roman"/>
        <family val="1"/>
      </rPr>
      <t>0.5</t>
    </r>
    <r>
      <rPr>
        <sz val="10"/>
        <rFont val="標楷體"/>
        <family val="4"/>
      </rPr>
      <t>分</t>
    </r>
  </si>
  <si>
    <r>
      <t>2.</t>
    </r>
    <r>
      <rPr>
        <sz val="10"/>
        <rFont val="標楷體"/>
        <family val="4"/>
      </rPr>
      <t>服務年資</t>
    </r>
    <r>
      <rPr>
        <sz val="10"/>
        <rFont val="Times New Roman"/>
        <family val="1"/>
      </rPr>
      <t>(</t>
    </r>
    <r>
      <rPr>
        <sz val="10"/>
        <rFont val="標楷體"/>
        <family val="4"/>
      </rPr>
      <t>專科以上他校教師年資折半採計</t>
    </r>
    <r>
      <rPr>
        <sz val="10"/>
        <rFont val="Times New Roman"/>
        <family val="1"/>
      </rPr>
      <t>)</t>
    </r>
  </si>
  <si>
    <r>
      <t>每年加</t>
    </r>
    <r>
      <rPr>
        <sz val="10"/>
        <rFont val="Times New Roman"/>
        <family val="1"/>
      </rPr>
      <t>0.25</t>
    </r>
    <r>
      <rPr>
        <sz val="10"/>
        <rFont val="標楷體"/>
        <family val="4"/>
      </rPr>
      <t>分</t>
    </r>
  </si>
  <si>
    <r>
      <t>3.</t>
    </r>
    <r>
      <rPr>
        <sz val="10"/>
        <rFont val="標楷體"/>
        <family val="4"/>
      </rPr>
      <t>曾擔任一級主管</t>
    </r>
  </si>
  <si>
    <r>
      <t>每任滿半年加</t>
    </r>
    <r>
      <rPr>
        <sz val="10"/>
        <rFont val="Times New Roman"/>
        <family val="1"/>
      </rPr>
      <t>0.5</t>
    </r>
    <r>
      <rPr>
        <sz val="10"/>
        <rFont val="標楷體"/>
        <family val="4"/>
      </rPr>
      <t>分</t>
    </r>
  </si>
  <si>
    <r>
      <t>4.</t>
    </r>
    <r>
      <rPr>
        <sz val="10"/>
        <rFont val="標楷體"/>
        <family val="4"/>
      </rPr>
      <t>曾擔任二級主管</t>
    </r>
  </si>
  <si>
    <r>
      <t>1.</t>
    </r>
    <r>
      <rPr>
        <sz val="12"/>
        <rFont val="標楷體"/>
        <family val="4"/>
      </rPr>
      <t>備註欄有</t>
    </r>
    <r>
      <rPr>
        <sz val="12"/>
        <rFont val="Times New Roman"/>
        <family val="1"/>
      </rPr>
      <t>*</t>
    </r>
    <r>
      <rPr>
        <sz val="12"/>
        <rFont val="標楷體"/>
        <family val="4"/>
      </rPr>
      <t>記號項目，受評教師應提供佐證資料。</t>
    </r>
  </si>
  <si>
    <r>
      <t>3.</t>
    </r>
    <r>
      <rPr>
        <sz val="12"/>
        <rFont val="標楷體"/>
        <family val="4"/>
      </rPr>
      <t>擔任系、校內各項會議代表、委員，最多採計二種，當然委員不加分。</t>
    </r>
  </si>
  <si>
    <r>
      <t>附表二</t>
    </r>
    <r>
      <rPr>
        <sz val="12"/>
        <rFont val="Times New Roman"/>
        <family val="1"/>
      </rPr>
      <t xml:space="preserve"> </t>
    </r>
  </si>
  <si>
    <r>
      <t xml:space="preserve">分數
</t>
    </r>
    <r>
      <rPr>
        <sz val="11"/>
        <rFont val="Times New Roman"/>
        <family val="1"/>
      </rPr>
      <t>(</t>
    </r>
    <r>
      <rPr>
        <sz val="11"/>
        <rFont val="標楷體"/>
        <family val="4"/>
      </rPr>
      <t>上限</t>
    </r>
    <r>
      <rPr>
        <sz val="11"/>
        <rFont val="Times New Roman"/>
        <family val="1"/>
      </rPr>
      <t>40</t>
    </r>
    <r>
      <rPr>
        <sz val="11"/>
        <rFont val="標楷體"/>
        <family val="4"/>
      </rPr>
      <t>分</t>
    </r>
    <r>
      <rPr>
        <sz val="11"/>
        <rFont val="Times New Roman"/>
        <family val="1"/>
      </rPr>
      <t>)</t>
    </r>
  </si>
  <si>
    <r>
      <t>換算權重</t>
    </r>
    <r>
      <rPr>
        <sz val="11"/>
        <rFont val="Times New Roman"/>
        <family val="1"/>
      </rPr>
      <t>(70%)</t>
    </r>
    <r>
      <rPr>
        <sz val="11"/>
        <rFont val="標楷體"/>
        <family val="4"/>
      </rPr>
      <t>分數</t>
    </r>
  </si>
  <si>
    <r>
      <t xml:space="preserve">備註
</t>
    </r>
    <r>
      <rPr>
        <sz val="11"/>
        <rFont val="Times New Roman"/>
        <family val="1"/>
      </rPr>
      <t>(</t>
    </r>
    <r>
      <rPr>
        <sz val="11"/>
        <rFont val="標楷體"/>
        <family val="4"/>
      </rPr>
      <t>提供資料單位</t>
    </r>
    <r>
      <rPr>
        <sz val="11"/>
        <rFont val="Times New Roman"/>
        <family val="1"/>
      </rPr>
      <t>)</t>
    </r>
  </si>
  <si>
    <r>
      <t xml:space="preserve">
</t>
    </r>
    <r>
      <rPr>
        <sz val="12"/>
        <rFont val="標楷體"/>
        <family val="4"/>
      </rPr>
      <t>教師研究與學術著作</t>
    </r>
    <r>
      <rPr>
        <sz val="12"/>
        <rFont val="Times New Roman"/>
        <family val="1"/>
      </rPr>
      <t xml:space="preserve"> (70%)</t>
    </r>
  </si>
  <si>
    <r>
      <t>1.</t>
    </r>
    <r>
      <rPr>
        <sz val="12"/>
        <rFont val="標楷體"/>
        <family val="4"/>
      </rPr>
      <t>附表</t>
    </r>
    <r>
      <rPr>
        <sz val="12"/>
        <rFont val="Times New Roman"/>
        <family val="1"/>
      </rPr>
      <t xml:space="preserve"> 2-1 </t>
    </r>
    <r>
      <rPr>
        <sz val="12"/>
        <rFont val="標楷體"/>
        <family val="4"/>
      </rPr>
      <t>研討會議論文</t>
    </r>
    <r>
      <rPr>
        <sz val="12"/>
        <rFont val="Times New Roman"/>
        <family val="1"/>
      </rPr>
      <t xml:space="preserve"> </t>
    </r>
  </si>
  <si>
    <r>
      <t>依本校「教師產學研究與學術著作獎勵辦法」計算點數 
(分數=點數</t>
    </r>
    <r>
      <rPr>
        <sz val="12"/>
        <rFont val="Times New Roman"/>
        <family val="1"/>
      </rPr>
      <t>x3</t>
    </r>
    <r>
      <rPr>
        <sz val="12"/>
        <rFont val="標楷體"/>
        <family val="4"/>
      </rPr>
      <t>)</t>
    </r>
  </si>
  <si>
    <r>
      <t>2.</t>
    </r>
    <r>
      <rPr>
        <sz val="12"/>
        <rFont val="標楷體"/>
        <family val="4"/>
      </rPr>
      <t>附表</t>
    </r>
    <r>
      <rPr>
        <sz val="12"/>
        <rFont val="Times New Roman"/>
        <family val="1"/>
      </rPr>
      <t xml:space="preserve"> 2-2 </t>
    </r>
    <r>
      <rPr>
        <sz val="12"/>
        <rFont val="標楷體"/>
        <family val="4"/>
      </rPr>
      <t>期刊論文</t>
    </r>
  </si>
  <si>
    <r>
      <t>3.</t>
    </r>
    <r>
      <rPr>
        <sz val="12"/>
        <rFont val="標楷體"/>
        <family val="4"/>
      </rPr>
      <t>附表</t>
    </r>
    <r>
      <rPr>
        <sz val="12"/>
        <rFont val="Times New Roman"/>
        <family val="1"/>
      </rPr>
      <t xml:space="preserve"> 2-3 </t>
    </r>
    <r>
      <rPr>
        <sz val="12"/>
        <rFont val="標楷體"/>
        <family val="4"/>
      </rPr>
      <t>專書</t>
    </r>
  </si>
  <si>
    <r>
      <t>4.</t>
    </r>
    <r>
      <rPr>
        <sz val="12"/>
        <rFont val="標楷體"/>
        <family val="4"/>
      </rPr>
      <t>附表</t>
    </r>
    <r>
      <rPr>
        <sz val="12"/>
        <rFont val="Times New Roman"/>
        <family val="1"/>
      </rPr>
      <t xml:space="preserve"> 2-4 </t>
    </r>
    <r>
      <rPr>
        <sz val="12"/>
        <rFont val="標楷體"/>
        <family val="4"/>
      </rPr>
      <t>其他媒體</t>
    </r>
  </si>
  <si>
    <r>
      <t>5.</t>
    </r>
    <r>
      <rPr>
        <sz val="12"/>
        <rFont val="標楷體"/>
        <family val="4"/>
      </rPr>
      <t>附表</t>
    </r>
    <r>
      <rPr>
        <sz val="12"/>
        <rFont val="Times New Roman"/>
        <family val="1"/>
      </rPr>
      <t xml:space="preserve"> 3-1 </t>
    </r>
    <r>
      <rPr>
        <sz val="12"/>
        <rFont val="標楷體"/>
        <family val="4"/>
      </rPr>
      <t>產學合作計畫</t>
    </r>
    <r>
      <rPr>
        <sz val="12"/>
        <rFont val="Times New Roman"/>
        <family val="1"/>
      </rPr>
      <t>/</t>
    </r>
    <r>
      <rPr>
        <sz val="12"/>
        <rFont val="標楷體"/>
        <family val="4"/>
      </rPr>
      <t>實習商店</t>
    </r>
  </si>
  <si>
    <r>
      <t>7.</t>
    </r>
    <r>
      <rPr>
        <sz val="12"/>
        <rFont val="標楷體"/>
        <family val="4"/>
      </rPr>
      <t>附表</t>
    </r>
    <r>
      <rPr>
        <sz val="12"/>
        <rFont val="Times New Roman"/>
        <family val="1"/>
      </rPr>
      <t xml:space="preserve"> 4 </t>
    </r>
    <r>
      <rPr>
        <sz val="12"/>
        <rFont val="標楷體"/>
        <family val="4"/>
      </rPr>
      <t>專利/技轉</t>
    </r>
  </si>
  <si>
    <r>
      <t>8.</t>
    </r>
    <r>
      <rPr>
        <sz val="12"/>
        <rFont val="標楷體"/>
        <family val="4"/>
      </rPr>
      <t>附表</t>
    </r>
    <r>
      <rPr>
        <sz val="12"/>
        <rFont val="Times New Roman"/>
        <family val="1"/>
      </rPr>
      <t xml:space="preserve"> 5 </t>
    </r>
    <r>
      <rPr>
        <sz val="12"/>
        <rFont val="標楷體"/>
        <family val="4"/>
      </rPr>
      <t>參加校外展演或競賽獲獎</t>
    </r>
  </si>
  <si>
    <r>
      <t>換算權重</t>
    </r>
    <r>
      <rPr>
        <sz val="11"/>
        <rFont val="Times New Roman"/>
        <family val="1"/>
      </rPr>
      <t>(30%)</t>
    </r>
    <r>
      <rPr>
        <sz val="11"/>
        <rFont val="標楷體"/>
        <family val="4"/>
      </rPr>
      <t>分數</t>
    </r>
  </si>
  <si>
    <r>
      <t xml:space="preserve">
</t>
    </r>
    <r>
      <rPr>
        <sz val="12"/>
        <rFont val="標楷體"/>
        <family val="4"/>
      </rPr>
      <t>研習及其他績效</t>
    </r>
    <r>
      <rPr>
        <sz val="12"/>
        <rFont val="Times New Roman"/>
        <family val="1"/>
      </rPr>
      <t>(30%)</t>
    </r>
  </si>
  <si>
    <r>
      <t>1.</t>
    </r>
    <r>
      <rPr>
        <sz val="12"/>
        <rFont val="標楷體"/>
        <family val="4"/>
      </rPr>
      <t>簽約產業服務每案</t>
    </r>
    <r>
      <rPr>
        <sz val="12"/>
        <rFont val="Times New Roman"/>
        <family val="1"/>
      </rPr>
      <t>1</t>
    </r>
    <r>
      <rPr>
        <sz val="12"/>
        <rFont val="標楷體"/>
        <family val="4"/>
      </rPr>
      <t>個月</t>
    </r>
    <r>
      <rPr>
        <sz val="12"/>
        <rFont val="Times New Roman"/>
        <family val="1"/>
      </rPr>
      <t>(</t>
    </r>
    <r>
      <rPr>
        <sz val="12"/>
        <rFont val="標楷體"/>
        <family val="4"/>
      </rPr>
      <t>含或以上</t>
    </r>
    <r>
      <rPr>
        <sz val="12"/>
        <rFont val="Times New Roman"/>
        <family val="1"/>
      </rPr>
      <t>)</t>
    </r>
    <r>
      <rPr>
        <sz val="12"/>
        <rFont val="標楷體"/>
        <family val="4"/>
      </rPr>
      <t>，每案加</t>
    </r>
    <r>
      <rPr>
        <sz val="12"/>
        <rFont val="Times New Roman"/>
        <family val="1"/>
      </rPr>
      <t>5</t>
    </r>
    <r>
      <rPr>
        <sz val="12"/>
        <rFont val="標楷體"/>
        <family val="4"/>
      </rPr>
      <t>分</t>
    </r>
  </si>
  <si>
    <r>
      <t>2.</t>
    </r>
    <r>
      <rPr>
        <sz val="12"/>
        <rFont val="標楷體"/>
        <family val="4"/>
      </rPr>
      <t>參加研習單一課程達</t>
    </r>
    <r>
      <rPr>
        <sz val="12"/>
        <rFont val="Times New Roman"/>
        <family val="1"/>
      </rPr>
      <t>16</t>
    </r>
    <r>
      <rPr>
        <sz val="12"/>
        <rFont val="標楷體"/>
        <family val="4"/>
      </rPr>
      <t>小時</t>
    </r>
    <r>
      <rPr>
        <sz val="12"/>
        <rFont val="Times New Roman"/>
        <family val="1"/>
      </rPr>
      <t>(</t>
    </r>
    <r>
      <rPr>
        <sz val="12"/>
        <rFont val="標楷體"/>
        <family val="4"/>
      </rPr>
      <t>含</t>
    </r>
    <r>
      <rPr>
        <sz val="12"/>
        <rFont val="Times New Roman"/>
        <family val="1"/>
      </rPr>
      <t>)</t>
    </r>
    <r>
      <rPr>
        <sz val="12"/>
        <rFont val="標楷體"/>
        <family val="4"/>
      </rPr>
      <t>以上，每案加</t>
    </r>
    <r>
      <rPr>
        <sz val="12"/>
        <rFont val="Times New Roman"/>
        <family val="1"/>
      </rPr>
      <t>3</t>
    </r>
    <r>
      <rPr>
        <sz val="12"/>
        <rFont val="標楷體"/>
        <family val="4"/>
      </rPr>
      <t>分</t>
    </r>
  </si>
  <si>
    <r>
      <t>3.</t>
    </r>
    <r>
      <rPr>
        <sz val="12"/>
        <rFont val="標楷體"/>
        <family val="4"/>
      </rPr>
      <t>參加研習每</t>
    </r>
    <r>
      <rPr>
        <sz val="12"/>
        <rFont val="Times New Roman"/>
        <family val="1"/>
      </rPr>
      <t>8</t>
    </r>
    <r>
      <rPr>
        <sz val="12"/>
        <rFont val="標楷體"/>
        <family val="4"/>
      </rPr>
      <t>小時加</t>
    </r>
    <r>
      <rPr>
        <sz val="12"/>
        <rFont val="Times New Roman"/>
        <family val="1"/>
      </rPr>
      <t>1</t>
    </r>
    <r>
      <rPr>
        <sz val="12"/>
        <rFont val="標楷體"/>
        <family val="4"/>
      </rPr>
      <t>分</t>
    </r>
  </si>
  <si>
    <r>
      <t>4.</t>
    </r>
    <r>
      <rPr>
        <sz val="12"/>
        <rFont val="標楷體"/>
        <family val="4"/>
      </rPr>
      <t>參加深度研習</t>
    </r>
    <r>
      <rPr>
        <sz val="12"/>
        <rFont val="Times New Roman"/>
        <family val="1"/>
      </rPr>
      <t>(3~8</t>
    </r>
    <r>
      <rPr>
        <sz val="12"/>
        <rFont val="標楷體"/>
        <family val="4"/>
      </rPr>
      <t>週</t>
    </r>
    <r>
      <rPr>
        <sz val="12"/>
        <rFont val="Times New Roman"/>
        <family val="1"/>
      </rPr>
      <t>)</t>
    </r>
    <r>
      <rPr>
        <sz val="12"/>
        <rFont val="標楷體"/>
        <family val="4"/>
      </rPr>
      <t>者，每案加</t>
    </r>
    <r>
      <rPr>
        <sz val="12"/>
        <rFont val="Times New Roman"/>
        <family val="1"/>
      </rPr>
      <t>5</t>
    </r>
    <r>
      <rPr>
        <sz val="12"/>
        <rFont val="標楷體"/>
        <family val="4"/>
      </rPr>
      <t>分</t>
    </r>
  </si>
  <si>
    <r>
      <t>5.</t>
    </r>
    <r>
      <rPr>
        <sz val="12"/>
        <rFont val="標楷體"/>
        <family val="4"/>
      </rPr>
      <t>申請國科會、教育部及經濟部等機構研究或專案計畫、未獲通過者，每案加</t>
    </r>
    <r>
      <rPr>
        <sz val="12"/>
        <rFont val="Times New Roman"/>
        <family val="1"/>
      </rPr>
      <t>1</t>
    </r>
    <r>
      <rPr>
        <sz val="12"/>
        <rFont val="標楷體"/>
        <family val="4"/>
      </rPr>
      <t>分</t>
    </r>
  </si>
  <si>
    <r>
      <t>6.</t>
    </r>
    <r>
      <rPr>
        <sz val="12"/>
        <rFont val="標楷體"/>
        <family val="4"/>
      </rPr>
      <t>參與產學或專案計畫但未獲計點獎勵之共同主持人各加</t>
    </r>
    <r>
      <rPr>
        <sz val="12"/>
        <rFont val="Times New Roman"/>
        <family val="1"/>
      </rPr>
      <t xml:space="preserve"> 1</t>
    </r>
    <r>
      <rPr>
        <sz val="12"/>
        <rFont val="標楷體"/>
        <family val="4"/>
      </rPr>
      <t>分</t>
    </r>
  </si>
  <si>
    <r>
      <t>7.</t>
    </r>
    <r>
      <rPr>
        <sz val="12"/>
        <rFont val="標楷體"/>
        <family val="4"/>
      </rPr>
      <t>參與當學年度產學相關成果展之參展教師，每案加</t>
    </r>
    <r>
      <rPr>
        <sz val="12"/>
        <rFont val="Times New Roman"/>
        <family val="1"/>
      </rPr>
      <t>1</t>
    </r>
    <r>
      <rPr>
        <sz val="12"/>
        <rFont val="標楷體"/>
        <family val="4"/>
      </rPr>
      <t>分</t>
    </r>
  </si>
  <si>
    <r>
      <t>8.</t>
    </r>
    <r>
      <rPr>
        <sz val="12"/>
        <rFont val="標楷體"/>
        <family val="4"/>
      </rPr>
      <t>教師以國際交換學者身分進行授課或研究，每案加</t>
    </r>
    <r>
      <rPr>
        <sz val="12"/>
        <rFont val="Times New Roman"/>
        <family val="1"/>
      </rPr>
      <t>2</t>
    </r>
    <r>
      <rPr>
        <sz val="12"/>
        <rFont val="標楷體"/>
        <family val="4"/>
      </rPr>
      <t>分</t>
    </r>
  </si>
  <si>
    <r>
      <t>9.</t>
    </r>
    <r>
      <rPr>
        <sz val="12"/>
        <rFont val="標楷體"/>
        <family val="4"/>
      </rPr>
      <t>辦理國際合作與兩岸交流活動，每案加</t>
    </r>
    <r>
      <rPr>
        <sz val="12"/>
        <rFont val="Times New Roman"/>
        <family val="1"/>
      </rPr>
      <t>2</t>
    </r>
    <r>
      <rPr>
        <sz val="12"/>
        <rFont val="標楷體"/>
        <family val="4"/>
      </rPr>
      <t>分。</t>
    </r>
  </si>
  <si>
    <r>
      <t>10.</t>
    </r>
    <r>
      <rPr>
        <sz val="12"/>
        <rFont val="標楷體"/>
        <family val="4"/>
      </rPr>
      <t>促成校、院級</t>
    </r>
    <r>
      <rPr>
        <sz val="12"/>
        <rFont val="Times New Roman"/>
        <family val="1"/>
      </rPr>
      <t>MOU</t>
    </r>
    <r>
      <rPr>
        <sz val="12"/>
        <rFont val="標楷體"/>
        <family val="4"/>
      </rPr>
      <t>簽署，每案加</t>
    </r>
    <r>
      <rPr>
        <sz val="12"/>
        <rFont val="Times New Roman"/>
        <family val="1"/>
      </rPr>
      <t>2</t>
    </r>
    <r>
      <rPr>
        <sz val="12"/>
        <rFont val="標楷體"/>
        <family val="4"/>
      </rPr>
      <t>分</t>
    </r>
  </si>
  <si>
    <r>
      <t>11.</t>
    </r>
    <r>
      <rPr>
        <sz val="12"/>
        <rFont val="標楷體"/>
        <family val="4"/>
      </rPr>
      <t>加入特色中心團隊教師加</t>
    </r>
    <r>
      <rPr>
        <sz val="12"/>
        <rFont val="Times New Roman"/>
        <family val="1"/>
      </rPr>
      <t>5</t>
    </r>
    <r>
      <rPr>
        <sz val="12"/>
        <rFont val="標楷體"/>
        <family val="4"/>
      </rPr>
      <t>分</t>
    </r>
    <r>
      <rPr>
        <sz val="12"/>
        <rFont val="Times New Roman"/>
        <family val="1"/>
      </rPr>
      <t>(</t>
    </r>
    <r>
      <rPr>
        <sz val="12"/>
        <rFont val="標楷體"/>
        <family val="4"/>
      </rPr>
      <t>由中心主任認定，僅採計一次</t>
    </r>
    <r>
      <rPr>
        <sz val="12"/>
        <rFont val="Times New Roman"/>
        <family val="1"/>
      </rPr>
      <t>)</t>
    </r>
  </si>
  <si>
    <r>
      <t>12.</t>
    </r>
    <r>
      <rPr>
        <sz val="12"/>
        <rFont val="標楷體"/>
        <family val="4"/>
      </rPr>
      <t>辦理國際大型學術活動</t>
    </r>
  </si>
  <si>
    <r>
      <rPr>
        <sz val="10"/>
        <rFont val="標楷體"/>
        <family val="4"/>
      </rPr>
      <t>每場次出席人數</t>
    </r>
    <r>
      <rPr>
        <sz val="10"/>
        <rFont val="Times New Roman"/>
        <family val="1"/>
      </rPr>
      <t>100</t>
    </r>
    <r>
      <rPr>
        <sz val="10"/>
        <rFont val="標楷體"/>
        <family val="4"/>
      </rPr>
      <t>人以上總分</t>
    </r>
    <r>
      <rPr>
        <sz val="10"/>
        <rFont val="Times New Roman"/>
        <family val="1"/>
      </rPr>
      <t>12</t>
    </r>
    <r>
      <rPr>
        <sz val="10"/>
        <rFont val="標楷體"/>
        <family val="4"/>
      </rPr>
      <t>分，個人最高</t>
    </r>
    <r>
      <rPr>
        <sz val="10"/>
        <rFont val="Times New Roman"/>
        <family val="1"/>
      </rPr>
      <t>5</t>
    </r>
    <r>
      <rPr>
        <sz val="10"/>
        <rFont val="標楷體"/>
        <family val="4"/>
      </rPr>
      <t>分</t>
    </r>
  </si>
  <si>
    <r>
      <rPr>
        <sz val="10"/>
        <rFont val="標楷體"/>
        <family val="4"/>
      </rPr>
      <t>每場次出席人數</t>
    </r>
    <r>
      <rPr>
        <sz val="10"/>
        <rFont val="Times New Roman"/>
        <family val="1"/>
      </rPr>
      <t>100</t>
    </r>
    <r>
      <rPr>
        <sz val="10"/>
        <rFont val="標楷體"/>
        <family val="4"/>
      </rPr>
      <t>人以下總分</t>
    </r>
    <r>
      <rPr>
        <sz val="10"/>
        <rFont val="Times New Roman"/>
        <family val="1"/>
      </rPr>
      <t>8</t>
    </r>
    <r>
      <rPr>
        <sz val="10"/>
        <rFont val="標楷體"/>
        <family val="4"/>
      </rPr>
      <t>分，個人最高</t>
    </r>
    <r>
      <rPr>
        <sz val="10"/>
        <rFont val="Times New Roman"/>
        <family val="1"/>
      </rPr>
      <t>3</t>
    </r>
    <r>
      <rPr>
        <sz val="10"/>
        <rFont val="標楷體"/>
        <family val="4"/>
      </rPr>
      <t>分</t>
    </r>
  </si>
  <si>
    <r>
      <t>13.</t>
    </r>
    <r>
      <rPr>
        <sz val="12"/>
        <rFont val="標楷體"/>
        <family val="4"/>
      </rPr>
      <t>辦理國內大型學術活動</t>
    </r>
  </si>
  <si>
    <r>
      <rPr>
        <sz val="10"/>
        <rFont val="標楷體"/>
        <family val="4"/>
      </rPr>
      <t>每場次出席人數</t>
    </r>
    <r>
      <rPr>
        <sz val="10"/>
        <rFont val="Times New Roman"/>
        <family val="1"/>
      </rPr>
      <t>100</t>
    </r>
    <r>
      <rPr>
        <sz val="10"/>
        <rFont val="標楷體"/>
        <family val="4"/>
      </rPr>
      <t>人以上總分</t>
    </r>
    <r>
      <rPr>
        <sz val="10"/>
        <rFont val="Times New Roman"/>
        <family val="1"/>
      </rPr>
      <t>8</t>
    </r>
    <r>
      <rPr>
        <sz val="10"/>
        <rFont val="標楷體"/>
        <family val="4"/>
      </rPr>
      <t>分，個人最高</t>
    </r>
    <r>
      <rPr>
        <sz val="10"/>
        <rFont val="Times New Roman"/>
        <family val="1"/>
      </rPr>
      <t>3</t>
    </r>
    <r>
      <rPr>
        <sz val="10"/>
        <rFont val="標楷體"/>
        <family val="4"/>
      </rPr>
      <t>分</t>
    </r>
  </si>
  <si>
    <r>
      <rPr>
        <sz val="10"/>
        <rFont val="標楷體"/>
        <family val="4"/>
      </rPr>
      <t>每場次出席人數</t>
    </r>
    <r>
      <rPr>
        <sz val="10"/>
        <rFont val="Times New Roman"/>
        <family val="1"/>
      </rPr>
      <t>100</t>
    </r>
    <r>
      <rPr>
        <sz val="10"/>
        <rFont val="標楷體"/>
        <family val="4"/>
      </rPr>
      <t>人以下總分</t>
    </r>
    <r>
      <rPr>
        <sz val="10"/>
        <rFont val="Times New Roman"/>
        <family val="1"/>
      </rPr>
      <t>6</t>
    </r>
    <r>
      <rPr>
        <sz val="10"/>
        <rFont val="標楷體"/>
        <family val="4"/>
      </rPr>
      <t>分，個人最高</t>
    </r>
    <r>
      <rPr>
        <sz val="10"/>
        <rFont val="Times New Roman"/>
        <family val="1"/>
      </rPr>
      <t>2</t>
    </r>
    <r>
      <rPr>
        <sz val="10"/>
        <rFont val="標楷體"/>
        <family val="4"/>
      </rPr>
      <t>分</t>
    </r>
  </si>
  <si>
    <r>
      <t>14.</t>
    </r>
    <r>
      <rPr>
        <sz val="12"/>
        <rFont val="標楷體"/>
        <family val="4"/>
      </rPr>
      <t>其他有助研究成果之績效</t>
    </r>
    <r>
      <rPr>
        <sz val="12"/>
        <rFont val="Times New Roman"/>
        <family val="1"/>
      </rPr>
      <t xml:space="preserve"> / </t>
    </r>
    <r>
      <rPr>
        <sz val="12"/>
        <rFont val="標楷體"/>
        <family val="4"/>
      </rPr>
      <t>上限</t>
    </r>
    <r>
      <rPr>
        <sz val="12"/>
        <rFont val="Times New Roman"/>
        <family val="1"/>
      </rPr>
      <t xml:space="preserve"> 20</t>
    </r>
    <r>
      <rPr>
        <sz val="12"/>
        <rFont val="標楷體"/>
        <family val="4"/>
      </rPr>
      <t>分</t>
    </r>
  </si>
  <si>
    <t>教學單位
(各教學單位自訂評鑑指標，經學院會議通過後，提送研發處會議決議實施。)</t>
  </si>
  <si>
    <r>
      <t>1.</t>
    </r>
    <r>
      <rPr>
        <sz val="12"/>
        <rFont val="標楷體"/>
        <family val="4"/>
      </rPr>
      <t>未具下列任何一項者，扣</t>
    </r>
    <r>
      <rPr>
        <sz val="12"/>
        <rFont val="Times New Roman"/>
        <family val="1"/>
      </rPr>
      <t>4</t>
    </r>
    <r>
      <rPr>
        <sz val="12"/>
        <rFont val="標楷體"/>
        <family val="4"/>
      </rPr>
      <t xml:space="preserve">分：
</t>
    </r>
    <r>
      <rPr>
        <sz val="12"/>
        <rFont val="Times New Roman"/>
        <family val="1"/>
      </rPr>
      <t xml:space="preserve"> (1)</t>
    </r>
    <r>
      <rPr>
        <sz val="12"/>
        <rFont val="標楷體"/>
        <family val="4"/>
      </rPr>
      <t xml:space="preserve">投稿期刊論文
</t>
    </r>
    <r>
      <rPr>
        <sz val="12"/>
        <rFont val="Times New Roman"/>
        <family val="1"/>
      </rPr>
      <t xml:space="preserve"> (2)</t>
    </r>
    <r>
      <rPr>
        <sz val="12"/>
        <rFont val="標楷體"/>
        <family val="4"/>
      </rPr>
      <t xml:space="preserve">研討會論文發表
</t>
    </r>
    <r>
      <rPr>
        <sz val="12"/>
        <rFont val="Times New Roman"/>
        <family val="1"/>
      </rPr>
      <t xml:space="preserve"> (3)</t>
    </r>
    <r>
      <rPr>
        <sz val="12"/>
        <rFont val="標楷體"/>
        <family val="4"/>
      </rPr>
      <t xml:space="preserve">申請產學研究計畫案
</t>
    </r>
    <r>
      <rPr>
        <sz val="12"/>
        <rFont val="Times New Roman"/>
        <family val="1"/>
      </rPr>
      <t xml:space="preserve"> (4)</t>
    </r>
    <r>
      <rPr>
        <sz val="12"/>
        <rFont val="標楷體"/>
        <family val="4"/>
      </rPr>
      <t xml:space="preserve">申請專利
</t>
    </r>
    <r>
      <rPr>
        <sz val="12"/>
        <rFont val="Times New Roman"/>
        <family val="1"/>
      </rPr>
      <t xml:space="preserve"> (5)</t>
    </r>
    <r>
      <rPr>
        <sz val="12"/>
        <rFont val="標楷體"/>
        <family val="4"/>
      </rPr>
      <t>參加國內、外公開展演、比賽</t>
    </r>
    <r>
      <rPr>
        <sz val="9"/>
        <rFont val="Times New Roman"/>
        <family val="1"/>
      </rPr>
      <t xml:space="preserve">
</t>
    </r>
    <r>
      <rPr>
        <sz val="12"/>
        <rFont val="Times New Roman"/>
        <family val="1"/>
      </rPr>
      <t>(6)</t>
    </r>
    <r>
      <rPr>
        <sz val="12"/>
        <rFont val="標楷體"/>
        <family val="4"/>
      </rPr>
      <t>技術移轉　</t>
    </r>
  </si>
  <si>
    <r>
      <t>2.</t>
    </r>
    <r>
      <rPr>
        <sz val="12"/>
        <rFont val="標楷體"/>
        <family val="4"/>
      </rPr>
      <t>研習累計時數未達</t>
    </r>
    <r>
      <rPr>
        <sz val="12"/>
        <rFont val="Times New Roman"/>
        <family val="1"/>
      </rPr>
      <t>16</t>
    </r>
    <r>
      <rPr>
        <sz val="12"/>
        <rFont val="標楷體"/>
        <family val="4"/>
      </rPr>
      <t>小時者，扣</t>
    </r>
    <r>
      <rPr>
        <sz val="12"/>
        <rFont val="Times New Roman"/>
        <family val="1"/>
      </rPr>
      <t>2</t>
    </r>
    <r>
      <rPr>
        <sz val="12"/>
        <rFont val="標楷體"/>
        <family val="4"/>
      </rPr>
      <t>分</t>
    </r>
  </si>
  <si>
    <r>
      <t>扣分合計（</t>
    </r>
    <r>
      <rPr>
        <sz val="12"/>
        <rFont val="Times New Roman"/>
        <family val="1"/>
      </rPr>
      <t>B</t>
    </r>
    <r>
      <rPr>
        <sz val="12"/>
        <rFont val="標楷體"/>
        <family val="4"/>
      </rPr>
      <t>）</t>
    </r>
  </si>
  <si>
    <r>
      <t>1.</t>
    </r>
    <r>
      <rPr>
        <sz val="12"/>
        <rFont val="標楷體"/>
        <family val="4"/>
      </rPr>
      <t>獲國科會傑出研究獎、有庠傑出教授獎</t>
    </r>
    <r>
      <rPr>
        <sz val="12"/>
        <rFont val="Times New Roman"/>
        <family val="1"/>
      </rPr>
      <t>(</t>
    </r>
    <r>
      <rPr>
        <sz val="12"/>
        <rFont val="標楷體"/>
        <family val="4"/>
      </rPr>
      <t>獲獎隔年加</t>
    </r>
    <r>
      <rPr>
        <sz val="12"/>
        <rFont val="Times New Roman"/>
        <family val="1"/>
      </rPr>
      <t>4</t>
    </r>
    <r>
      <rPr>
        <sz val="12"/>
        <rFont val="標楷體"/>
        <family val="4"/>
      </rPr>
      <t>分</t>
    </r>
    <r>
      <rPr>
        <sz val="12"/>
        <rFont val="Times New Roman"/>
        <family val="1"/>
      </rPr>
      <t>)</t>
    </r>
  </si>
  <si>
    <r>
      <t>2.</t>
    </r>
    <r>
      <rPr>
        <sz val="12"/>
        <rFont val="標楷體"/>
        <family val="4"/>
      </rPr>
      <t>獲校研究特優獎</t>
    </r>
    <r>
      <rPr>
        <sz val="12"/>
        <rFont val="Times New Roman"/>
        <family val="1"/>
      </rPr>
      <t>(</t>
    </r>
    <r>
      <rPr>
        <sz val="12"/>
        <rFont val="標楷體"/>
        <family val="4"/>
      </rPr>
      <t>獲獎隔年加</t>
    </r>
    <r>
      <rPr>
        <sz val="12"/>
        <rFont val="Times New Roman"/>
        <family val="1"/>
      </rPr>
      <t>3</t>
    </r>
    <r>
      <rPr>
        <sz val="12"/>
        <rFont val="標楷體"/>
        <family val="4"/>
      </rPr>
      <t>分</t>
    </r>
    <r>
      <rPr>
        <sz val="12"/>
        <rFont val="Times New Roman"/>
        <family val="1"/>
      </rPr>
      <t>)</t>
    </r>
  </si>
  <si>
    <r>
      <t>3.</t>
    </r>
    <r>
      <rPr>
        <sz val="12"/>
        <rFont val="標楷體"/>
        <family val="4"/>
      </rPr>
      <t>獲研究優等獎</t>
    </r>
    <r>
      <rPr>
        <sz val="12"/>
        <rFont val="Times New Roman"/>
        <family val="1"/>
      </rPr>
      <t>(</t>
    </r>
    <r>
      <rPr>
        <sz val="12"/>
        <rFont val="標楷體"/>
        <family val="4"/>
      </rPr>
      <t>獲獎隔年加</t>
    </r>
    <r>
      <rPr>
        <sz val="12"/>
        <rFont val="Times New Roman"/>
        <family val="1"/>
      </rPr>
      <t>2</t>
    </r>
    <r>
      <rPr>
        <sz val="12"/>
        <rFont val="標楷體"/>
        <family val="4"/>
      </rPr>
      <t>分</t>
    </r>
    <r>
      <rPr>
        <sz val="12"/>
        <rFont val="Times New Roman"/>
        <family val="1"/>
      </rPr>
      <t>)</t>
    </r>
  </si>
  <si>
    <r>
      <t>加分後基本分數（</t>
    </r>
    <r>
      <rPr>
        <sz val="12"/>
        <rFont val="Times New Roman"/>
        <family val="1"/>
      </rPr>
      <t>C</t>
    </r>
    <r>
      <rPr>
        <sz val="12"/>
        <rFont val="標楷體"/>
        <family val="4"/>
      </rPr>
      <t>）</t>
    </r>
  </si>
  <si>
    <r>
      <t>評鑑分數（</t>
    </r>
    <r>
      <rPr>
        <sz val="12"/>
        <rFont val="Times New Roman"/>
        <family val="1"/>
      </rPr>
      <t>A+B+C</t>
    </r>
    <r>
      <rPr>
        <sz val="12"/>
        <rFont val="標楷體"/>
        <family val="4"/>
      </rPr>
      <t>）</t>
    </r>
  </si>
  <si>
    <r>
      <t>6.</t>
    </r>
    <r>
      <rPr>
        <sz val="12"/>
        <rFont val="標楷體"/>
        <family val="4"/>
      </rPr>
      <t>附表</t>
    </r>
    <r>
      <rPr>
        <sz val="12"/>
        <rFont val="Times New Roman"/>
        <family val="1"/>
      </rPr>
      <t xml:space="preserve"> 3-2 </t>
    </r>
    <r>
      <rPr>
        <sz val="12"/>
        <rFont val="標楷體"/>
        <family val="4"/>
      </rPr>
      <t>國科會專題研究及相關計畫</t>
    </r>
    <r>
      <rPr>
        <sz val="10"/>
        <rFont val="Times New Roman"/>
        <family val="1"/>
      </rPr>
      <t>(</t>
    </r>
    <r>
      <rPr>
        <sz val="10"/>
        <rFont val="標楷體"/>
        <family val="4"/>
      </rPr>
      <t>不含國科會產學</t>
    </r>
    <r>
      <rPr>
        <sz val="10"/>
        <rFont val="Times New Roman"/>
        <family val="1"/>
      </rPr>
      <t>)</t>
    </r>
  </si>
  <si>
    <r>
      <t>1.</t>
    </r>
    <r>
      <rPr>
        <sz val="11.5"/>
        <rFont val="標楷體"/>
        <family val="4"/>
      </rPr>
      <t>公開辦理學院/系學生活動，每</t>
    </r>
    <r>
      <rPr>
        <sz val="11.5"/>
        <rFont val="Times New Roman"/>
        <family val="1"/>
      </rPr>
      <t>20</t>
    </r>
    <r>
      <rPr>
        <sz val="11.5"/>
        <rFont val="標楷體"/>
        <family val="4"/>
      </rPr>
      <t>人多加一分，每個活動最多</t>
    </r>
    <r>
      <rPr>
        <sz val="11.5"/>
        <rFont val="Times New Roman"/>
        <family val="1"/>
      </rPr>
      <t>10</t>
    </r>
    <r>
      <rPr>
        <sz val="11.5"/>
        <rFont val="標楷體"/>
        <family val="4"/>
      </rPr>
      <t>分（活動主持人分配）</t>
    </r>
  </si>
  <si>
    <r>
      <t>2.</t>
    </r>
    <r>
      <rPr>
        <sz val="11.5"/>
        <rFont val="標楷體"/>
        <family val="4"/>
      </rPr>
      <t>協助學院/系輔導特色之建立或執行，每次上限</t>
    </r>
    <r>
      <rPr>
        <sz val="11.5"/>
        <rFont val="Times New Roman"/>
        <family val="1"/>
      </rPr>
      <t>5</t>
    </r>
    <r>
      <rPr>
        <sz val="11.5"/>
        <rFont val="標楷體"/>
        <family val="4"/>
      </rPr>
      <t>分</t>
    </r>
  </si>
  <si>
    <r>
      <t>3.</t>
    </r>
    <r>
      <rPr>
        <sz val="11.5"/>
        <rFont val="標楷體"/>
        <family val="4"/>
      </rPr>
      <t>其他有助於學院</t>
    </r>
    <r>
      <rPr>
        <sz val="11.5"/>
        <rFont val="Times New Roman"/>
        <family val="1"/>
      </rPr>
      <t>/</t>
    </r>
    <r>
      <rPr>
        <sz val="11.5"/>
        <rFont val="標楷體"/>
        <family val="4"/>
      </rPr>
      <t>系學生輔導成果之績效，每次上限</t>
    </r>
    <r>
      <rPr>
        <sz val="11.5"/>
        <rFont val="Times New Roman"/>
        <family val="1"/>
      </rPr>
      <t>5</t>
    </r>
    <r>
      <rPr>
        <sz val="11.5"/>
        <rFont val="標楷體"/>
        <family val="4"/>
      </rPr>
      <t>分</t>
    </r>
  </si>
  <si>
    <r>
      <rPr>
        <sz val="11.5"/>
        <rFont val="標楷體"/>
        <family val="4"/>
      </rPr>
      <t>教學單位</t>
    </r>
    <r>
      <rPr>
        <sz val="11.5"/>
        <rFont val="Times New Roman"/>
        <family val="1"/>
      </rPr>
      <t>(</t>
    </r>
    <r>
      <rPr>
        <sz val="11.5"/>
        <rFont val="標楷體"/>
        <family val="4"/>
      </rPr>
      <t>各教學單位自訂評鑑指標，經學院會議通過後，提送學生事務會議決議實施。</t>
    </r>
    <r>
      <rPr>
        <sz val="11.5"/>
        <rFont val="Times New Roman"/>
        <family val="1"/>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</si>
</sst>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_);[Red]\(0.0\)"/>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 numFmtId="183" formatCode="[$-404]AM/PM\ hh:mm:ss"/>
  </numFmts>
  <fonts count="68">
    <font>
      <sz val="12"/>
      <color theme="1"/>
      <name val="Calibri"/>
      <family val="1"/>
    </font>
    <font>
      <sz val="12"/>
      <color indexed="8"/>
      <name val="新細明體"/>
      <family val="1"/>
    </font>
    <font>
      <sz val="9"/>
      <name val="新細明體"/>
      <family val="1"/>
    </font>
    <font>
      <sz val="12"/>
      <name val="新細明體"/>
      <family val="1"/>
    </font>
    <font>
      <sz val="10"/>
      <color indexed="8"/>
      <name val="Times New Roman"/>
      <family val="1"/>
    </font>
    <font>
      <sz val="10"/>
      <name val="Times New Roman"/>
      <family val="1"/>
    </font>
    <font>
      <sz val="10"/>
      <name val="標楷體"/>
      <family val="4"/>
    </font>
    <font>
      <sz val="8"/>
      <name val="Times New Roman"/>
      <family val="1"/>
    </font>
    <font>
      <sz val="8"/>
      <name val="標楷體"/>
      <family val="4"/>
    </font>
    <font>
      <sz val="12"/>
      <name val="Times New Roman"/>
      <family val="1"/>
    </font>
    <font>
      <sz val="12"/>
      <name val="標楷體"/>
      <family val="4"/>
    </font>
    <font>
      <sz val="14"/>
      <name val="標楷體"/>
      <family val="4"/>
    </font>
    <font>
      <sz val="16"/>
      <name val="標楷體"/>
      <family val="4"/>
    </font>
    <font>
      <sz val="16"/>
      <name val="Times New Roman"/>
      <family val="1"/>
    </font>
    <font>
      <sz val="11"/>
      <name val="Times New Roman"/>
      <family val="1"/>
    </font>
    <font>
      <sz val="10"/>
      <name val="新細明體"/>
      <family val="1"/>
    </font>
    <font>
      <sz val="10"/>
      <color indexed="10"/>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9"/>
      <name val="標楷體"/>
      <family val="4"/>
    </font>
    <font>
      <sz val="14"/>
      <name val="Times New Roman"/>
      <family val="1"/>
    </font>
    <font>
      <sz val="11.5"/>
      <name val="Times New Roman"/>
      <family val="1"/>
    </font>
    <font>
      <sz val="11.5"/>
      <name val="標楷體"/>
      <family val="4"/>
    </font>
    <font>
      <strike/>
      <sz val="12"/>
      <name val="Times New Roman"/>
      <family val="1"/>
    </font>
    <font>
      <sz val="11.5"/>
      <name val="新細明體"/>
      <family val="1"/>
    </font>
    <font>
      <sz val="18"/>
      <name val="標楷體"/>
      <family val="4"/>
    </font>
    <font>
      <b/>
      <u val="single"/>
      <sz val="12"/>
      <name val="Times New Roman"/>
      <family val="1"/>
    </font>
    <font>
      <sz val="11"/>
      <name val="標楷體"/>
      <family val="4"/>
    </font>
    <font>
      <b/>
      <sz val="11"/>
      <name val="標楷體"/>
      <family val="4"/>
    </font>
    <font>
      <b/>
      <sz val="11"/>
      <name val="Times New Roman"/>
      <family val="1"/>
    </font>
    <font>
      <sz val="9"/>
      <name val="標楷體"/>
      <family val="4"/>
    </font>
    <font>
      <sz val="9"/>
      <name val="Times New Roman"/>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0"/>
      <name val="標楷體"/>
      <family val="4"/>
    </font>
    <font>
      <sz val="12"/>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7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style="thin"/>
      <top style="medium"/>
      <bottom style="medium"/>
    </border>
    <border>
      <left style="thin"/>
      <right>
        <color indexed="63"/>
      </right>
      <top style="medium"/>
      <bottom style="medium"/>
    </border>
    <border>
      <left style="thin"/>
      <right style="double"/>
      <top style="medium"/>
      <bottom style="medium"/>
    </border>
    <border>
      <left style="thin"/>
      <right style="double"/>
      <top>
        <color indexed="63"/>
      </top>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color indexed="63"/>
      </left>
      <right>
        <color indexed="63"/>
      </right>
      <top>
        <color indexed="63"/>
      </top>
      <bottom style="double"/>
    </border>
    <border>
      <left style="thin"/>
      <right style="thin"/>
      <top style="double"/>
      <bottom style="medium"/>
    </border>
    <border>
      <left style="thin"/>
      <right>
        <color indexed="63"/>
      </right>
      <top style="double"/>
      <bottom style="medium"/>
    </border>
    <border>
      <left style="thin"/>
      <right style="double"/>
      <top style="double"/>
      <bottom style="medium"/>
    </border>
    <border>
      <left style="thin"/>
      <right>
        <color indexed="63"/>
      </right>
      <top style="thin"/>
      <bottom style="thin"/>
    </border>
    <border>
      <left>
        <color indexed="63"/>
      </left>
      <right style="double"/>
      <top style="thin"/>
      <bottom style="double"/>
    </border>
    <border>
      <left style="thin"/>
      <right>
        <color indexed="63"/>
      </right>
      <top>
        <color indexed="63"/>
      </top>
      <bottom style="thin"/>
    </border>
    <border>
      <left style="thin"/>
      <right style="thin"/>
      <top style="medium"/>
      <bottom style="thin"/>
    </border>
    <border>
      <left style="thin"/>
      <right style="double"/>
      <top style="medium"/>
      <bottom style="thin"/>
    </border>
    <border>
      <left style="thin"/>
      <right style="thin"/>
      <top style="thin"/>
      <bottom style="medium"/>
    </border>
    <border>
      <left style="thin"/>
      <right style="double"/>
      <top style="thin"/>
      <bottom style="medium"/>
    </border>
    <border>
      <left style="double"/>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double"/>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thin"/>
    </border>
    <border>
      <left style="thin"/>
      <right style="thin"/>
      <top style="medium"/>
      <bottom>
        <color indexed="63"/>
      </botto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double"/>
    </border>
    <border>
      <left style="double"/>
      <right style="thin"/>
      <top style="double"/>
      <bottom style="medium"/>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double"/>
      <right style="thin"/>
      <top style="medium"/>
      <bottom style="medium"/>
    </border>
    <border>
      <left style="double"/>
      <right>
        <color indexed="63"/>
      </right>
      <top style="medium"/>
      <bottom style="medium"/>
    </border>
    <border>
      <left style="double"/>
      <right style="thin"/>
      <top style="medium"/>
      <bottom>
        <color indexed="63"/>
      </bottom>
    </border>
    <border diagonalDown="1">
      <left style="thin"/>
      <right style="thin"/>
      <top style="medium"/>
      <bottom style="thin"/>
      <diagonal style="thin"/>
    </border>
    <border diagonalDown="1">
      <left style="thin"/>
      <right style="thin"/>
      <top style="thin"/>
      <bottom style="thin"/>
      <diagonal style="thin"/>
    </border>
    <border>
      <left style="double"/>
      <right style="thin"/>
      <top>
        <color indexed="63"/>
      </top>
      <bottom style="medium"/>
    </border>
    <border diagonalDown="1">
      <left style="thin"/>
      <right style="thin"/>
      <top style="thin"/>
      <bottom style="medium"/>
      <diagonal style="thin"/>
    </border>
    <border>
      <left style="thin"/>
      <right style="double"/>
      <top>
        <color indexed="63"/>
      </top>
      <bottom style="medium"/>
    </border>
    <border>
      <left style="double"/>
      <right>
        <color indexed="63"/>
      </right>
      <top>
        <color indexed="63"/>
      </top>
      <bottom style="double"/>
    </border>
    <border>
      <left>
        <color indexed="63"/>
      </left>
      <right style="double"/>
      <top>
        <color indexed="63"/>
      </top>
      <bottom style="double"/>
    </border>
    <border>
      <left style="double"/>
      <right>
        <color indexed="63"/>
      </right>
      <top style="medium"/>
      <bottom>
        <color indexed="63"/>
      </bottom>
    </border>
    <border>
      <left style="thin"/>
      <right style="double"/>
      <top style="medium"/>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469">
    <xf numFmtId="0" fontId="0" fillId="0" borderId="0" xfId="0" applyFont="1" applyAlignment="1">
      <alignment/>
    </xf>
    <xf numFmtId="0" fontId="6" fillId="0" borderId="10" xfId="33" applyFont="1" applyBorder="1" applyAlignment="1">
      <alignment vertical="center" wrapText="1"/>
      <protection/>
    </xf>
    <xf numFmtId="0" fontId="5" fillId="0" borderId="11" xfId="33" applyFont="1" applyBorder="1" applyAlignment="1">
      <alignment horizontal="center" vertical="center"/>
      <protection/>
    </xf>
    <xf numFmtId="0" fontId="5" fillId="0" borderId="10" xfId="33" applyFont="1" applyBorder="1" applyAlignment="1">
      <alignment horizontal="center" vertical="center"/>
      <protection/>
    </xf>
    <xf numFmtId="0" fontId="5" fillId="0" borderId="11" xfId="33" applyFont="1" applyBorder="1" applyAlignment="1">
      <alignment vertical="center" wrapText="1"/>
      <protection/>
    </xf>
    <xf numFmtId="0" fontId="6" fillId="33" borderId="12" xfId="33" applyFont="1" applyFill="1" applyBorder="1" applyAlignment="1">
      <alignment horizontal="center" vertical="center"/>
      <protection/>
    </xf>
    <xf numFmtId="0" fontId="6" fillId="33" borderId="12"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4" xfId="33" applyFont="1" applyFill="1" applyBorder="1" applyAlignment="1">
      <alignment horizontal="center" vertical="center" wrapText="1"/>
      <protection/>
    </xf>
    <xf numFmtId="0" fontId="5" fillId="0" borderId="10" xfId="33" applyFont="1" applyBorder="1" applyAlignment="1">
      <alignment vertical="center" wrapText="1"/>
      <protection/>
    </xf>
    <xf numFmtId="0" fontId="5" fillId="0" borderId="15" xfId="33" applyFont="1" applyBorder="1" applyAlignment="1">
      <alignment horizontal="center" vertical="center"/>
      <protection/>
    </xf>
    <xf numFmtId="0" fontId="6" fillId="0" borderId="11" xfId="33" applyFont="1" applyBorder="1" applyAlignment="1">
      <alignment vertical="center" wrapText="1"/>
      <protection/>
    </xf>
    <xf numFmtId="0" fontId="5" fillId="0" borderId="16" xfId="33" applyFont="1" applyBorder="1" applyAlignment="1">
      <alignment horizontal="center" vertical="center"/>
      <protection/>
    </xf>
    <xf numFmtId="0" fontId="6" fillId="0" borderId="17" xfId="33" applyFont="1" applyBorder="1" applyAlignment="1">
      <alignment vertical="center" wrapText="1"/>
      <protection/>
    </xf>
    <xf numFmtId="0" fontId="5" fillId="0" borderId="17" xfId="33" applyFont="1" applyBorder="1" applyAlignment="1">
      <alignment horizontal="center" vertical="center"/>
      <protection/>
    </xf>
    <xf numFmtId="0" fontId="5" fillId="0" borderId="18" xfId="33" applyFont="1" applyBorder="1" applyAlignment="1">
      <alignment horizontal="center" vertical="center"/>
      <protection/>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10" fillId="0" borderId="11" xfId="0" applyFont="1" applyBorder="1" applyAlignment="1">
      <alignment horizontal="center" vertical="center"/>
    </xf>
    <xf numFmtId="0" fontId="9" fillId="0" borderId="11" xfId="0" applyFont="1" applyBorder="1" applyAlignment="1">
      <alignment horizontal="center" vertical="center"/>
    </xf>
    <xf numFmtId="9" fontId="9" fillId="0" borderId="11"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0" xfId="33" applyFont="1" applyAlignment="1">
      <alignment horizontal="left"/>
      <protection/>
    </xf>
    <xf numFmtId="0" fontId="9" fillId="0" borderId="0" xfId="33" applyFont="1" applyAlignment="1">
      <alignment horizontal="left"/>
      <protection/>
    </xf>
    <xf numFmtId="0" fontId="9" fillId="0" borderId="0" xfId="33" applyFont="1" applyAlignment="1">
      <alignment/>
      <protection/>
    </xf>
    <xf numFmtId="0" fontId="9" fillId="0" borderId="0" xfId="33" applyFont="1">
      <alignment/>
      <protection/>
    </xf>
    <xf numFmtId="0" fontId="12" fillId="0" borderId="0" xfId="33" applyFont="1" applyBorder="1" applyAlignment="1">
      <alignment horizontal="left" vertical="center"/>
      <protection/>
    </xf>
    <xf numFmtId="0" fontId="9" fillId="0" borderId="0" xfId="33" applyFont="1" applyBorder="1" applyAlignment="1">
      <alignment horizontal="left" vertical="center"/>
      <protection/>
    </xf>
    <xf numFmtId="0" fontId="9" fillId="0" borderId="0" xfId="33" applyFont="1" applyBorder="1" applyAlignment="1">
      <alignment horizontal="left" vertical="center" wrapText="1"/>
      <protection/>
    </xf>
    <xf numFmtId="0" fontId="9" fillId="0" borderId="0" xfId="33" applyFont="1" applyBorder="1" applyAlignment="1">
      <alignment horizontal="center" vertical="center" wrapText="1"/>
      <protection/>
    </xf>
    <xf numFmtId="0" fontId="11" fillId="0" borderId="19" xfId="33" applyFont="1" applyBorder="1" applyAlignment="1">
      <alignment horizontal="left"/>
      <protection/>
    </xf>
    <xf numFmtId="0" fontId="9" fillId="0" borderId="19" xfId="33" applyFont="1" applyBorder="1" applyAlignment="1">
      <alignment horizontal="left"/>
      <protection/>
    </xf>
    <xf numFmtId="0" fontId="9" fillId="0" borderId="19" xfId="33" applyFont="1" applyBorder="1" applyAlignment="1">
      <alignment horizontal="left" vertical="center" wrapText="1"/>
      <protection/>
    </xf>
    <xf numFmtId="0" fontId="9" fillId="0" borderId="19" xfId="33" applyFont="1" applyBorder="1" applyAlignment="1">
      <alignment horizontal="center" vertical="center" wrapText="1"/>
      <protection/>
    </xf>
    <xf numFmtId="0" fontId="12" fillId="0" borderId="19" xfId="33" applyFont="1" applyBorder="1" applyAlignment="1">
      <alignment horizontal="left"/>
      <protection/>
    </xf>
    <xf numFmtId="0" fontId="13" fillId="0" borderId="19" xfId="33" applyFont="1" applyBorder="1" applyAlignment="1">
      <alignment horizontal="left"/>
      <protection/>
    </xf>
    <xf numFmtId="0" fontId="6" fillId="34" borderId="20" xfId="33" applyFont="1" applyFill="1" applyBorder="1" applyAlignment="1">
      <alignment horizontal="center" vertical="center" wrapText="1"/>
      <protection/>
    </xf>
    <xf numFmtId="0" fontId="6" fillId="34" borderId="21" xfId="33" applyFont="1" applyFill="1" applyBorder="1" applyAlignment="1">
      <alignment horizontal="center" vertical="center" wrapText="1"/>
      <protection/>
    </xf>
    <xf numFmtId="0" fontId="6" fillId="34" borderId="22" xfId="33" applyFont="1" applyFill="1" applyBorder="1" applyAlignment="1">
      <alignment horizontal="center" vertical="center" wrapText="1"/>
      <protection/>
    </xf>
    <xf numFmtId="0" fontId="5" fillId="0" borderId="0" xfId="33" applyFont="1" applyAlignment="1">
      <alignment horizontal="left" vertical="center"/>
      <protection/>
    </xf>
    <xf numFmtId="0" fontId="9" fillId="0" borderId="0" xfId="33" applyFont="1" applyFill="1" applyAlignment="1">
      <alignment horizontal="left" vertical="center"/>
      <protection/>
    </xf>
    <xf numFmtId="0" fontId="5" fillId="0" borderId="17" xfId="33" applyFont="1" applyFill="1" applyBorder="1" applyAlignment="1">
      <alignment horizontal="left" vertical="center"/>
      <protection/>
    </xf>
    <xf numFmtId="0" fontId="6" fillId="34" borderId="12" xfId="33" applyFont="1" applyFill="1" applyBorder="1" applyAlignment="1">
      <alignment horizontal="center" vertical="center" wrapText="1"/>
      <protection/>
    </xf>
    <xf numFmtId="0" fontId="6" fillId="34" borderId="14" xfId="33" applyFont="1" applyFill="1" applyBorder="1" applyAlignment="1">
      <alignment horizontal="center" vertical="center" wrapText="1"/>
      <protection/>
    </xf>
    <xf numFmtId="0" fontId="14" fillId="33" borderId="15" xfId="33" applyFont="1" applyFill="1" applyBorder="1" applyAlignment="1">
      <alignment horizontal="left" vertical="center" wrapText="1"/>
      <protection/>
    </xf>
    <xf numFmtId="0" fontId="9" fillId="0" borderId="0" xfId="33" applyFont="1" applyAlignment="1">
      <alignment horizontal="left" vertical="center"/>
      <protection/>
    </xf>
    <xf numFmtId="0" fontId="5" fillId="0" borderId="11" xfId="33" applyFont="1" applyFill="1" applyBorder="1" applyAlignment="1">
      <alignment vertical="center" wrapText="1"/>
      <protection/>
    </xf>
    <xf numFmtId="49" fontId="5" fillId="0" borderId="11" xfId="33" applyNumberFormat="1" applyFont="1" applyFill="1" applyBorder="1" applyAlignment="1">
      <alignment horizontal="center" vertical="center"/>
      <protection/>
    </xf>
    <xf numFmtId="0" fontId="5" fillId="0" borderId="11" xfId="33" applyFont="1" applyFill="1" applyBorder="1" applyAlignment="1">
      <alignment vertical="center" shrinkToFit="1"/>
      <protection/>
    </xf>
    <xf numFmtId="49" fontId="5" fillId="0" borderId="11" xfId="33" applyNumberFormat="1" applyFont="1" applyFill="1" applyBorder="1" applyAlignment="1">
      <alignment horizontal="center" vertical="center" wrapText="1"/>
      <protection/>
    </xf>
    <xf numFmtId="49" fontId="6" fillId="0" borderId="11" xfId="33" applyNumberFormat="1" applyFont="1" applyBorder="1" applyAlignment="1">
      <alignment horizontal="left" vertical="center" wrapText="1"/>
      <protection/>
    </xf>
    <xf numFmtId="49" fontId="5" fillId="0" borderId="11" xfId="33" applyNumberFormat="1" applyFont="1" applyBorder="1" applyAlignment="1">
      <alignment horizontal="center" vertical="center"/>
      <protection/>
    </xf>
    <xf numFmtId="49" fontId="5" fillId="0" borderId="11" xfId="33" applyNumberFormat="1" applyFont="1" applyBorder="1" applyAlignment="1">
      <alignment horizontal="center" vertical="center" wrapText="1"/>
      <protection/>
    </xf>
    <xf numFmtId="0" fontId="5" fillId="33" borderId="23" xfId="33" applyFont="1" applyFill="1" applyBorder="1" applyAlignment="1">
      <alignment horizontal="center" vertical="center"/>
      <protection/>
    </xf>
    <xf numFmtId="0" fontId="5" fillId="33" borderId="16" xfId="33" applyFont="1" applyFill="1" applyBorder="1" applyAlignment="1">
      <alignment horizontal="left" vertical="center" wrapText="1"/>
      <protection/>
    </xf>
    <xf numFmtId="0" fontId="5" fillId="0" borderId="11" xfId="33" applyFont="1" applyBorder="1" applyAlignment="1">
      <alignment horizontal="left" vertical="center" wrapText="1"/>
      <protection/>
    </xf>
    <xf numFmtId="0" fontId="5" fillId="0" borderId="16" xfId="33" applyFont="1" applyBorder="1" applyAlignment="1">
      <alignment horizontal="left" vertical="center" wrapText="1"/>
      <protection/>
    </xf>
    <xf numFmtId="0" fontId="5" fillId="0" borderId="24" xfId="33" applyFont="1" applyBorder="1" applyAlignment="1">
      <alignment horizontal="left" vertical="center" wrapText="1"/>
      <protection/>
    </xf>
    <xf numFmtId="0" fontId="6" fillId="0" borderId="0" xfId="33" applyFont="1">
      <alignment/>
      <protection/>
    </xf>
    <xf numFmtId="0" fontId="6" fillId="0" borderId="0" xfId="33" applyFont="1" applyAlignment="1">
      <alignment vertical="center"/>
      <protection/>
    </xf>
    <xf numFmtId="0" fontId="5" fillId="0" borderId="0" xfId="33" applyFont="1" applyAlignment="1">
      <alignment horizontal="left" vertical="center" wrapText="1"/>
      <protection/>
    </xf>
    <xf numFmtId="0" fontId="5" fillId="0" borderId="0" xfId="33" applyFont="1" applyAlignment="1">
      <alignment horizontal="center" vertical="center"/>
      <protection/>
    </xf>
    <xf numFmtId="0" fontId="5" fillId="0" borderId="0" xfId="33" applyFont="1" applyAlignment="1">
      <alignment horizontal="center" vertical="center" wrapText="1"/>
      <protection/>
    </xf>
    <xf numFmtId="0" fontId="9" fillId="0" borderId="0" xfId="33" applyFont="1" applyAlignment="1">
      <alignment horizontal="center" vertical="center" wrapText="1"/>
      <protection/>
    </xf>
    <xf numFmtId="0" fontId="14" fillId="0" borderId="0" xfId="33" applyFont="1" applyAlignment="1">
      <alignment horizontal="center" vertical="center" wrapText="1"/>
      <protection/>
    </xf>
    <xf numFmtId="0" fontId="9" fillId="0" borderId="0" xfId="33" applyFont="1" applyAlignment="1">
      <alignment horizontal="left" vertical="center" wrapText="1"/>
      <protection/>
    </xf>
    <xf numFmtId="0" fontId="9" fillId="0" borderId="0" xfId="33" applyFont="1" applyAlignment="1">
      <alignment horizontal="center" vertical="center"/>
      <protection/>
    </xf>
    <xf numFmtId="49" fontId="10" fillId="0" borderId="0" xfId="0" applyNumberFormat="1" applyFont="1" applyAlignment="1">
      <alignment vertical="center"/>
    </xf>
    <xf numFmtId="9" fontId="9" fillId="0" borderId="11" xfId="0" applyNumberFormat="1" applyFont="1" applyBorder="1" applyAlignment="1" applyProtection="1">
      <alignment horizontal="center" vertical="center"/>
      <protection locked="0"/>
    </xf>
    <xf numFmtId="177" fontId="9" fillId="33" borderId="25" xfId="33" applyNumberFormat="1" applyFont="1" applyFill="1" applyBorder="1" applyAlignment="1">
      <alignment horizontal="center" vertical="center"/>
      <protection/>
    </xf>
    <xf numFmtId="9" fontId="10" fillId="0" borderId="0" xfId="0" applyNumberFormat="1" applyFont="1" applyAlignment="1">
      <alignment/>
    </xf>
    <xf numFmtId="0" fontId="10" fillId="0" borderId="0" xfId="0" applyFont="1" applyAlignment="1" applyProtection="1">
      <alignment vertical="center"/>
      <protection/>
    </xf>
    <xf numFmtId="177" fontId="9" fillId="0" borderId="11" xfId="0" applyNumberFormat="1" applyFont="1" applyBorder="1" applyAlignment="1">
      <alignment horizontal="center" vertical="center"/>
    </xf>
    <xf numFmtId="0" fontId="66" fillId="0" borderId="0" xfId="0" applyFont="1" applyAlignment="1">
      <alignment/>
    </xf>
    <xf numFmtId="9" fontId="48" fillId="0" borderId="0" xfId="34" applyNumberFormat="1" applyFont="1">
      <alignment vertical="center"/>
      <protection/>
    </xf>
    <xf numFmtId="9" fontId="66" fillId="0" borderId="0" xfId="0" applyNumberFormat="1" applyFont="1" applyAlignment="1">
      <alignment/>
    </xf>
    <xf numFmtId="0" fontId="10" fillId="0" borderId="11" xfId="0" applyFont="1" applyBorder="1" applyAlignment="1" applyProtection="1">
      <alignment vertical="center"/>
      <protection locked="0"/>
    </xf>
    <xf numFmtId="0" fontId="6" fillId="0" borderId="11" xfId="33" applyFont="1" applyBorder="1" applyAlignment="1">
      <alignment horizontal="left" vertical="center" wrapText="1"/>
      <protection/>
    </xf>
    <xf numFmtId="0" fontId="5" fillId="0" borderId="26" xfId="33" applyFont="1" applyFill="1" applyBorder="1" applyAlignment="1">
      <alignment vertical="center" wrapText="1"/>
      <protection/>
    </xf>
    <xf numFmtId="0" fontId="6" fillId="0" borderId="26" xfId="33" applyFont="1" applyFill="1" applyBorder="1" applyAlignment="1">
      <alignment vertical="center" wrapText="1"/>
      <protection/>
    </xf>
    <xf numFmtId="0" fontId="5" fillId="0" borderId="26" xfId="33" applyFont="1" applyFill="1" applyBorder="1" applyAlignment="1">
      <alignment horizontal="center" vertical="center"/>
      <protection/>
    </xf>
    <xf numFmtId="0" fontId="6" fillId="0" borderId="27" xfId="33" applyFont="1" applyFill="1" applyBorder="1" applyAlignment="1">
      <alignment vertical="center" wrapText="1"/>
      <protection/>
    </xf>
    <xf numFmtId="0" fontId="5" fillId="0" borderId="11" xfId="33" applyFont="1" applyFill="1" applyBorder="1" applyAlignment="1">
      <alignment horizontal="left" vertical="center" shrinkToFit="1"/>
      <protection/>
    </xf>
    <xf numFmtId="0" fontId="6" fillId="0" borderId="10" xfId="33" applyFont="1" applyFill="1" applyBorder="1" applyAlignment="1">
      <alignment vertical="center" wrapText="1"/>
      <protection/>
    </xf>
    <xf numFmtId="0" fontId="5" fillId="0" borderId="11"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6" fillId="0" borderId="16" xfId="33" applyFont="1" applyFill="1" applyBorder="1" applyAlignment="1">
      <alignment horizontal="left" vertical="center" wrapText="1"/>
      <protection/>
    </xf>
    <xf numFmtId="0" fontId="5" fillId="0" borderId="10" xfId="33" applyFont="1" applyFill="1" applyBorder="1" applyAlignment="1">
      <alignment horizontal="left" vertical="center" wrapText="1"/>
      <protection/>
    </xf>
    <xf numFmtId="0" fontId="6" fillId="0" borderId="16" xfId="33" applyFont="1" applyFill="1" applyBorder="1" applyAlignment="1">
      <alignment vertical="center" wrapText="1"/>
      <protection/>
    </xf>
    <xf numFmtId="0" fontId="5" fillId="0" borderId="28" xfId="33" applyFont="1" applyFill="1" applyBorder="1" applyAlignment="1">
      <alignment vertical="center" wrapText="1"/>
      <protection/>
    </xf>
    <xf numFmtId="0" fontId="5" fillId="0" borderId="28" xfId="33" applyFont="1" applyFill="1" applyBorder="1" applyAlignment="1">
      <alignment horizontal="center" vertical="center"/>
      <protection/>
    </xf>
    <xf numFmtId="0" fontId="6" fillId="0" borderId="29" xfId="33" applyFont="1" applyFill="1" applyBorder="1" applyAlignment="1">
      <alignment vertical="center" wrapText="1"/>
      <protection/>
    </xf>
    <xf numFmtId="0" fontId="5" fillId="0" borderId="17" xfId="33" applyNumberFormat="1" applyFont="1" applyBorder="1" applyAlignment="1">
      <alignment horizontal="center" vertical="center"/>
      <protection/>
    </xf>
    <xf numFmtId="0" fontId="5" fillId="0" borderId="10" xfId="33" applyNumberFormat="1" applyFont="1" applyBorder="1" applyAlignment="1">
      <alignment horizontal="center" vertical="center"/>
      <protection/>
    </xf>
    <xf numFmtId="0" fontId="6" fillId="0" borderId="10" xfId="33" applyFont="1" applyFill="1" applyBorder="1" applyAlignment="1">
      <alignment horizontal="center" vertical="center" wrapText="1"/>
      <protection/>
    </xf>
    <xf numFmtId="0" fontId="13" fillId="0" borderId="0" xfId="33" applyFont="1" applyAlignment="1">
      <alignment horizontal="center"/>
      <protection/>
    </xf>
    <xf numFmtId="0" fontId="13" fillId="0" borderId="0" xfId="33" applyFont="1" applyBorder="1" applyAlignment="1">
      <alignment horizontal="left" vertical="center"/>
      <protection/>
    </xf>
    <xf numFmtId="0" fontId="9" fillId="0" borderId="0" xfId="33" applyFont="1" applyAlignment="1">
      <alignment horizontal="left" wrapText="1"/>
      <protection/>
    </xf>
    <xf numFmtId="0" fontId="12" fillId="0" borderId="0" xfId="33" applyFont="1" applyAlignment="1">
      <alignment horizontal="center"/>
      <protection/>
    </xf>
    <xf numFmtId="0" fontId="13" fillId="0" borderId="0" xfId="33" applyFont="1" applyAlignment="1">
      <alignment horizontal="center"/>
      <protection/>
    </xf>
    <xf numFmtId="0" fontId="12" fillId="0" borderId="0" xfId="33" applyFont="1" applyBorder="1" applyAlignment="1">
      <alignment horizontal="left" vertical="center"/>
      <protection/>
    </xf>
    <xf numFmtId="0" fontId="13" fillId="0" borderId="0" xfId="33" applyFont="1" applyBorder="1" applyAlignment="1">
      <alignment horizontal="left" vertical="center"/>
      <protection/>
    </xf>
    <xf numFmtId="0" fontId="6" fillId="34" borderId="30" xfId="33" applyFont="1" applyFill="1" applyBorder="1" applyAlignment="1">
      <alignment horizontal="center" vertical="center" wrapText="1"/>
      <protection/>
    </xf>
    <xf numFmtId="0" fontId="5" fillId="34" borderId="31" xfId="33" applyFont="1" applyFill="1" applyBorder="1" applyAlignment="1">
      <alignment horizontal="center" vertical="center" wrapText="1"/>
      <protection/>
    </xf>
    <xf numFmtId="0" fontId="6" fillId="34" borderId="21" xfId="33" applyFont="1" applyFill="1" applyBorder="1" applyAlignment="1">
      <alignment horizontal="center" vertical="center" wrapText="1"/>
      <protection/>
    </xf>
    <xf numFmtId="0" fontId="6" fillId="34" borderId="32" xfId="33" applyFont="1" applyFill="1" applyBorder="1" applyAlignment="1">
      <alignment horizontal="center" vertical="center" wrapText="1"/>
      <protection/>
    </xf>
    <xf numFmtId="0" fontId="6" fillId="34" borderId="31" xfId="33" applyFont="1" applyFill="1" applyBorder="1" applyAlignment="1">
      <alignment horizontal="center" vertical="center" wrapText="1"/>
      <protection/>
    </xf>
    <xf numFmtId="0" fontId="6" fillId="0" borderId="33" xfId="33" applyFont="1" applyFill="1" applyBorder="1" applyAlignment="1">
      <alignment horizontal="center" vertical="center" wrapText="1"/>
      <protection/>
    </xf>
    <xf numFmtId="0" fontId="5" fillId="0" borderId="33" xfId="33" applyFont="1" applyFill="1" applyBorder="1" applyAlignment="1">
      <alignment horizontal="center" vertical="center" wrapText="1"/>
      <protection/>
    </xf>
    <xf numFmtId="0" fontId="6" fillId="0" borderId="34" xfId="33" applyFont="1" applyFill="1" applyBorder="1" applyAlignment="1">
      <alignment horizontal="center" vertical="center" wrapText="1"/>
      <protection/>
    </xf>
    <xf numFmtId="0" fontId="5" fillId="0" borderId="34" xfId="33" applyFont="1" applyFill="1" applyBorder="1" applyAlignment="1">
      <alignment horizontal="center" vertical="center" wrapText="1"/>
      <protection/>
    </xf>
    <xf numFmtId="177" fontId="5" fillId="0" borderId="35" xfId="33" applyNumberFormat="1" applyFont="1" applyFill="1" applyBorder="1" applyAlignment="1">
      <alignment horizontal="center" vertical="center"/>
      <protection/>
    </xf>
    <xf numFmtId="177" fontId="5" fillId="0" borderId="36" xfId="33" applyNumberFormat="1" applyFont="1" applyFill="1" applyBorder="1" applyAlignment="1">
      <alignment horizontal="center" vertical="center"/>
      <protection/>
    </xf>
    <xf numFmtId="177" fontId="5" fillId="0" borderId="37" xfId="33" applyNumberFormat="1" applyFont="1" applyFill="1" applyBorder="1" applyAlignment="1">
      <alignment horizontal="center" vertical="center"/>
      <protection/>
    </xf>
    <xf numFmtId="177" fontId="5" fillId="0" borderId="38" xfId="33" applyNumberFormat="1" applyFont="1" applyFill="1" applyBorder="1" applyAlignment="1">
      <alignment horizontal="center" vertical="center"/>
      <protection/>
    </xf>
    <xf numFmtId="177" fontId="5" fillId="0" borderId="0" xfId="33" applyNumberFormat="1" applyFont="1" applyFill="1" applyBorder="1" applyAlignment="1">
      <alignment horizontal="center" vertical="center"/>
      <protection/>
    </xf>
    <xf numFmtId="177" fontId="5" fillId="0" borderId="39" xfId="33" applyNumberFormat="1" applyFont="1" applyFill="1" applyBorder="1" applyAlignment="1">
      <alignment horizontal="center" vertical="center"/>
      <protection/>
    </xf>
    <xf numFmtId="177" fontId="5" fillId="0" borderId="10" xfId="33" applyNumberFormat="1" applyFont="1" applyFill="1" applyBorder="1" applyAlignment="1">
      <alignment horizontal="center" vertical="center" wrapText="1"/>
      <protection/>
    </xf>
    <xf numFmtId="177" fontId="5" fillId="0" borderId="11" xfId="33" applyNumberFormat="1" applyFont="1" applyFill="1" applyBorder="1" applyAlignment="1">
      <alignment horizontal="center" vertical="center" wrapText="1"/>
      <protection/>
    </xf>
    <xf numFmtId="0" fontId="6" fillId="0" borderId="40" xfId="33" applyFont="1" applyFill="1" applyBorder="1" applyAlignment="1">
      <alignment horizontal="center" vertical="center" wrapText="1"/>
      <protection/>
    </xf>
    <xf numFmtId="0" fontId="5" fillId="0" borderId="40" xfId="33" applyFont="1" applyFill="1" applyBorder="1" applyAlignment="1">
      <alignment horizontal="center" vertical="center" wrapText="1"/>
      <protection/>
    </xf>
    <xf numFmtId="0" fontId="6" fillId="34" borderId="13" xfId="33" applyFont="1" applyFill="1" applyBorder="1" applyAlignment="1">
      <alignment horizontal="center" vertical="center" wrapText="1"/>
      <protection/>
    </xf>
    <xf numFmtId="0" fontId="6" fillId="34" borderId="41" xfId="33" applyFont="1" applyFill="1" applyBorder="1" applyAlignment="1">
      <alignment horizontal="center" vertical="center" wrapText="1"/>
      <protection/>
    </xf>
    <xf numFmtId="0" fontId="6" fillId="34" borderId="42" xfId="33" applyFont="1" applyFill="1" applyBorder="1" applyAlignment="1">
      <alignment horizontal="center" vertical="center" wrapText="1"/>
      <protection/>
    </xf>
    <xf numFmtId="0" fontId="6" fillId="0" borderId="17" xfId="33" applyFont="1" applyFill="1" applyBorder="1" applyAlignment="1">
      <alignment horizontal="center" vertical="center" wrapText="1"/>
      <protection/>
    </xf>
    <xf numFmtId="0" fontId="6" fillId="0" borderId="10" xfId="33" applyFont="1" applyFill="1" applyBorder="1" applyAlignment="1">
      <alignment horizontal="center" vertical="center" wrapText="1"/>
      <protection/>
    </xf>
    <xf numFmtId="177" fontId="5" fillId="0" borderId="25" xfId="33" applyNumberFormat="1" applyFont="1" applyFill="1" applyBorder="1" applyAlignment="1">
      <alignment horizontal="center" vertical="center"/>
      <protection/>
    </xf>
    <xf numFmtId="177" fontId="5" fillId="0" borderId="43" xfId="33" applyNumberFormat="1" applyFont="1" applyFill="1" applyBorder="1" applyAlignment="1">
      <alignment horizontal="center" vertical="center"/>
      <protection/>
    </xf>
    <xf numFmtId="177" fontId="5" fillId="0" borderId="44" xfId="33" applyNumberFormat="1" applyFont="1" applyFill="1" applyBorder="1" applyAlignment="1">
      <alignment horizontal="center" vertical="center"/>
      <protection/>
    </xf>
    <xf numFmtId="177" fontId="5" fillId="0" borderId="34" xfId="33" applyNumberFormat="1" applyFont="1" applyFill="1" applyBorder="1" applyAlignment="1">
      <alignment horizontal="center" vertical="center" wrapText="1"/>
      <protection/>
    </xf>
    <xf numFmtId="0" fontId="6" fillId="0" borderId="15" xfId="33" applyFont="1" applyFill="1" applyBorder="1" applyAlignment="1">
      <alignment horizontal="center" vertical="center" wrapText="1"/>
      <protection/>
    </xf>
    <xf numFmtId="0" fontId="10" fillId="33" borderId="45" xfId="33" applyFont="1" applyFill="1" applyBorder="1" applyAlignment="1">
      <alignment horizontal="left" vertical="center" wrapText="1"/>
      <protection/>
    </xf>
    <xf numFmtId="0" fontId="9" fillId="33" borderId="46" xfId="33" applyFont="1" applyFill="1" applyBorder="1" applyAlignment="1">
      <alignment horizontal="left" vertical="center" wrapText="1"/>
      <protection/>
    </xf>
    <xf numFmtId="0" fontId="9" fillId="33" borderId="43" xfId="33" applyFont="1" applyFill="1" applyBorder="1" applyAlignment="1">
      <alignment horizontal="left" vertical="center" wrapText="1"/>
      <protection/>
    </xf>
    <xf numFmtId="0" fontId="6" fillId="0" borderId="47" xfId="33" applyFont="1" applyBorder="1" applyAlignment="1">
      <alignment horizontal="center" vertical="center" wrapText="1"/>
      <protection/>
    </xf>
    <xf numFmtId="0" fontId="5" fillId="0" borderId="48" xfId="33" applyFont="1" applyBorder="1" applyAlignment="1">
      <alignment horizontal="center" vertical="center" wrapText="1"/>
      <protection/>
    </xf>
    <xf numFmtId="0" fontId="5" fillId="0" borderId="49" xfId="33" applyFont="1" applyBorder="1" applyAlignment="1">
      <alignment horizontal="center" vertical="center" wrapText="1"/>
      <protection/>
    </xf>
    <xf numFmtId="0" fontId="5" fillId="0" borderId="39" xfId="33" applyFont="1" applyBorder="1" applyAlignment="1">
      <alignment horizontal="center" vertical="center" wrapText="1"/>
      <protection/>
    </xf>
    <xf numFmtId="0" fontId="5" fillId="0" borderId="50" xfId="33" applyFont="1" applyBorder="1" applyAlignment="1">
      <alignment horizontal="center" vertical="center" wrapText="1"/>
      <protection/>
    </xf>
    <xf numFmtId="0" fontId="5" fillId="0" borderId="44" xfId="33" applyFont="1" applyBorder="1" applyAlignment="1">
      <alignment horizontal="center" vertical="center" wrapText="1"/>
      <protection/>
    </xf>
    <xf numFmtId="49" fontId="6" fillId="0" borderId="17" xfId="33" applyNumberFormat="1" applyFont="1" applyFill="1" applyBorder="1" applyAlignment="1">
      <alignment horizontal="left" vertical="center" wrapText="1"/>
      <protection/>
    </xf>
    <xf numFmtId="49" fontId="5" fillId="0" borderId="10" xfId="33" applyNumberFormat="1" applyFont="1" applyFill="1" applyBorder="1" applyAlignment="1">
      <alignment horizontal="left" vertical="center" wrapText="1"/>
      <protection/>
    </xf>
    <xf numFmtId="0" fontId="5" fillId="0" borderId="17" xfId="33" applyNumberFormat="1" applyFont="1" applyBorder="1" applyAlignment="1">
      <alignment horizontal="center" vertical="center"/>
      <protection/>
    </xf>
    <xf numFmtId="0" fontId="5" fillId="0" borderId="34" xfId="33" applyNumberFormat="1" applyFont="1" applyBorder="1" applyAlignment="1">
      <alignment horizontal="center" vertical="center"/>
      <protection/>
    </xf>
    <xf numFmtId="0" fontId="5" fillId="0" borderId="10" xfId="33" applyNumberFormat="1" applyFont="1" applyBorder="1" applyAlignment="1">
      <alignment horizontal="center" vertical="center"/>
      <protection/>
    </xf>
    <xf numFmtId="49" fontId="5" fillId="0" borderId="17" xfId="33" applyNumberFormat="1" applyFont="1" applyBorder="1" applyAlignment="1">
      <alignment horizontal="center" vertical="center"/>
      <protection/>
    </xf>
    <xf numFmtId="0" fontId="15" fillId="0" borderId="34" xfId="33" applyFont="1" applyBorder="1" applyAlignment="1">
      <alignment horizontal="center" vertical="center"/>
      <protection/>
    </xf>
    <xf numFmtId="0" fontId="15" fillId="0" borderId="10" xfId="33" applyFont="1" applyBorder="1" applyAlignment="1">
      <alignment horizontal="center" vertical="center"/>
      <protection/>
    </xf>
    <xf numFmtId="0" fontId="6" fillId="0" borderId="18" xfId="33" applyFont="1" applyBorder="1" applyAlignment="1">
      <alignment horizontal="center" vertical="center" wrapText="1"/>
      <protection/>
    </xf>
    <xf numFmtId="0" fontId="6" fillId="0" borderId="40" xfId="33" applyFont="1" applyBorder="1" applyAlignment="1">
      <alignment horizontal="center" vertical="center" wrapText="1"/>
      <protection/>
    </xf>
    <xf numFmtId="0" fontId="6" fillId="0" borderId="15" xfId="33" applyFont="1" applyBorder="1" applyAlignment="1">
      <alignment horizontal="center" vertical="center" wrapText="1"/>
      <protection/>
    </xf>
    <xf numFmtId="0" fontId="6" fillId="0" borderId="51" xfId="33" applyFont="1" applyBorder="1" applyAlignment="1">
      <alignment horizontal="left" vertical="center"/>
      <protection/>
    </xf>
    <xf numFmtId="0" fontId="5" fillId="0" borderId="52" xfId="33" applyFont="1" applyBorder="1" applyAlignment="1">
      <alignment horizontal="left" vertical="center"/>
      <protection/>
    </xf>
    <xf numFmtId="0" fontId="15" fillId="0" borderId="52" xfId="33" applyFont="1" applyBorder="1" applyAlignment="1">
      <alignment vertical="center"/>
      <protection/>
    </xf>
    <xf numFmtId="0" fontId="6" fillId="33" borderId="45" xfId="33" applyFont="1" applyFill="1" applyBorder="1" applyAlignment="1">
      <alignment horizontal="left" vertical="center" wrapText="1"/>
      <protection/>
    </xf>
    <xf numFmtId="0" fontId="5" fillId="33" borderId="46" xfId="33" applyFont="1" applyFill="1" applyBorder="1" applyAlignment="1">
      <alignment horizontal="left" vertical="center" wrapText="1"/>
      <protection/>
    </xf>
    <xf numFmtId="0" fontId="5" fillId="33" borderId="46" xfId="33" applyFont="1" applyFill="1" applyBorder="1" applyAlignment="1">
      <alignment horizontal="left" vertical="center"/>
      <protection/>
    </xf>
    <xf numFmtId="0" fontId="15" fillId="0" borderId="46" xfId="33" applyFont="1" applyBorder="1" applyAlignment="1">
      <alignment vertical="center"/>
      <protection/>
    </xf>
    <xf numFmtId="0" fontId="15" fillId="0" borderId="53" xfId="33" applyFont="1" applyBorder="1" applyAlignment="1">
      <alignment vertical="center"/>
      <protection/>
    </xf>
    <xf numFmtId="0" fontId="5" fillId="0" borderId="40" xfId="33" applyFont="1" applyBorder="1" applyAlignment="1">
      <alignment horizontal="center" vertical="center" wrapText="1"/>
      <protection/>
    </xf>
    <xf numFmtId="0" fontId="5" fillId="0" borderId="15" xfId="33" applyFont="1" applyBorder="1" applyAlignment="1">
      <alignment horizontal="center" vertical="center" wrapText="1"/>
      <protection/>
    </xf>
    <xf numFmtId="0" fontId="6" fillId="0" borderId="45" xfId="33" applyFont="1" applyBorder="1" applyAlignment="1">
      <alignment horizontal="left" vertical="center" wrapText="1"/>
      <protection/>
    </xf>
    <xf numFmtId="0" fontId="5" fillId="0" borderId="46" xfId="33" applyFont="1" applyBorder="1" applyAlignment="1">
      <alignment horizontal="left" vertical="center" wrapText="1"/>
      <protection/>
    </xf>
    <xf numFmtId="0" fontId="5" fillId="0" borderId="46" xfId="33" applyFont="1" applyBorder="1" applyAlignment="1">
      <alignment horizontal="left" vertical="center"/>
      <protection/>
    </xf>
    <xf numFmtId="0" fontId="5" fillId="33" borderId="46" xfId="33" applyFont="1" applyFill="1" applyBorder="1" applyAlignment="1">
      <alignment vertical="center"/>
      <protection/>
    </xf>
    <xf numFmtId="0" fontId="9" fillId="0" borderId="34" xfId="33" applyFont="1" applyBorder="1" applyAlignment="1">
      <alignment horizontal="center" vertical="center"/>
      <protection/>
    </xf>
    <xf numFmtId="0" fontId="9" fillId="0" borderId="10" xfId="33" applyFont="1" applyBorder="1" applyAlignment="1">
      <alignment horizontal="center" vertical="center"/>
      <protection/>
    </xf>
    <xf numFmtId="177" fontId="5" fillId="0" borderId="54" xfId="33" applyNumberFormat="1" applyFont="1" applyFill="1" applyBorder="1" applyAlignment="1">
      <alignment horizontal="center" vertical="center"/>
      <protection/>
    </xf>
    <xf numFmtId="177" fontId="5" fillId="0" borderId="34" xfId="33" applyNumberFormat="1" applyFont="1" applyFill="1" applyBorder="1" applyAlignment="1">
      <alignment horizontal="center" vertical="center"/>
      <protection/>
    </xf>
    <xf numFmtId="177" fontId="3" fillId="0" borderId="34" xfId="33" applyNumberFormat="1" applyFont="1" applyFill="1" applyBorder="1" applyAlignment="1">
      <alignment horizontal="center" vertical="center"/>
      <protection/>
    </xf>
    <xf numFmtId="177" fontId="3" fillId="0" borderId="55" xfId="33" applyNumberFormat="1" applyFont="1" applyFill="1" applyBorder="1" applyAlignment="1">
      <alignment horizontal="center" vertical="center"/>
      <protection/>
    </xf>
    <xf numFmtId="177" fontId="5" fillId="0" borderId="55" xfId="33" applyNumberFormat="1" applyFont="1" applyFill="1" applyBorder="1" applyAlignment="1">
      <alignment horizontal="center" vertical="center"/>
      <protection/>
    </xf>
    <xf numFmtId="177" fontId="5" fillId="0" borderId="34" xfId="33" applyNumberFormat="1" applyFont="1" applyBorder="1" applyAlignment="1">
      <alignment horizontal="center" vertical="center"/>
      <protection/>
    </xf>
    <xf numFmtId="177" fontId="5" fillId="0" borderId="55" xfId="33" applyNumberFormat="1" applyFont="1" applyBorder="1" applyAlignment="1">
      <alignment horizontal="center" vertical="center"/>
      <protection/>
    </xf>
    <xf numFmtId="0" fontId="5" fillId="0" borderId="17" xfId="33" applyFont="1" applyBorder="1" applyAlignment="1">
      <alignment vertical="center" wrapText="1"/>
      <protection/>
    </xf>
    <xf numFmtId="0" fontId="5" fillId="0" borderId="10" xfId="33" applyFont="1" applyBorder="1" applyAlignment="1">
      <alignment vertical="center" wrapText="1"/>
      <protection/>
    </xf>
    <xf numFmtId="0" fontId="5" fillId="0" borderId="55" xfId="33" applyFont="1" applyBorder="1" applyAlignment="1">
      <alignment vertical="center" wrapText="1"/>
      <protection/>
    </xf>
    <xf numFmtId="0" fontId="9" fillId="0" borderId="41" xfId="33" applyFont="1" applyBorder="1" applyAlignment="1">
      <alignment vertical="center"/>
      <protection/>
    </xf>
    <xf numFmtId="0" fontId="9" fillId="0" borderId="42" xfId="33" applyFont="1" applyBorder="1" applyAlignment="1">
      <alignment vertical="center"/>
      <protection/>
    </xf>
    <xf numFmtId="0" fontId="9" fillId="0" borderId="56" xfId="33" applyFont="1" applyBorder="1" applyAlignment="1">
      <alignment vertical="center"/>
      <protection/>
    </xf>
    <xf numFmtId="0" fontId="9" fillId="0" borderId="48" xfId="33" applyFont="1" applyBorder="1" applyAlignment="1">
      <alignment vertical="center"/>
      <protection/>
    </xf>
    <xf numFmtId="0" fontId="9" fillId="0" borderId="41" xfId="33" applyFont="1" applyBorder="1" applyAlignment="1">
      <alignment/>
      <protection/>
    </xf>
    <xf numFmtId="0" fontId="9" fillId="0" borderId="42" xfId="33" applyFont="1" applyBorder="1" applyAlignment="1">
      <alignment/>
      <protection/>
    </xf>
    <xf numFmtId="0" fontId="10" fillId="0" borderId="0" xfId="0" applyFont="1" applyFill="1" applyBorder="1" applyAlignment="1">
      <alignment horizontal="left" vertical="center"/>
    </xf>
    <xf numFmtId="0" fontId="10" fillId="0" borderId="0" xfId="0" applyFont="1" applyAlignment="1">
      <alignment horizontal="left" vertical="center"/>
    </xf>
    <xf numFmtId="0" fontId="6" fillId="0" borderId="11" xfId="33" applyFont="1" applyFill="1" applyBorder="1" applyAlignment="1">
      <alignment horizontal="left" vertical="center" wrapText="1"/>
      <protection/>
    </xf>
    <xf numFmtId="0" fontId="6" fillId="0" borderId="54" xfId="33" applyFont="1" applyFill="1" applyBorder="1" applyAlignment="1">
      <alignment horizontal="left" vertical="center" wrapText="1"/>
      <protection/>
    </xf>
    <xf numFmtId="0" fontId="9" fillId="0" borderId="0" xfId="33" applyFont="1" applyFill="1" applyAlignment="1">
      <alignment horizontal="center" vertical="center"/>
      <protection/>
    </xf>
    <xf numFmtId="0" fontId="6" fillId="0" borderId="34" xfId="33" applyFont="1" applyFill="1" applyBorder="1" applyAlignment="1">
      <alignment horizontal="left" vertical="center" wrapText="1"/>
      <protection/>
    </xf>
    <xf numFmtId="0" fontId="6" fillId="34" borderId="12" xfId="33" applyFont="1" applyFill="1" applyBorder="1" applyAlignment="1">
      <alignment vertical="center" wrapText="1"/>
      <protection/>
    </xf>
    <xf numFmtId="0" fontId="6" fillId="0" borderId="11" xfId="33" applyFont="1" applyFill="1" applyBorder="1" applyAlignment="1">
      <alignment horizontal="center" vertical="center" wrapText="1"/>
      <protection/>
    </xf>
    <xf numFmtId="0" fontId="3" fillId="0" borderId="43" xfId="33" applyFont="1" applyBorder="1" applyAlignment="1">
      <alignment vertical="center"/>
      <protection/>
    </xf>
    <xf numFmtId="0" fontId="3" fillId="0" borderId="44" xfId="33" applyFont="1" applyBorder="1" applyAlignment="1">
      <alignment vertical="center"/>
      <protection/>
    </xf>
    <xf numFmtId="0" fontId="5" fillId="0" borderId="11" xfId="33" applyNumberFormat="1" applyFont="1" applyBorder="1" applyAlignment="1">
      <alignment horizontal="center" vertical="center"/>
      <protection/>
    </xf>
    <xf numFmtId="0" fontId="5" fillId="0" borderId="23" xfId="33" applyFont="1" applyBorder="1" applyAlignment="1">
      <alignment horizontal="center" vertical="center"/>
      <protection/>
    </xf>
    <xf numFmtId="0" fontId="5" fillId="33" borderId="57" xfId="33" applyNumberFormat="1" applyFont="1" applyFill="1" applyBorder="1" applyAlignment="1">
      <alignment horizontal="center" vertical="center"/>
      <protection/>
    </xf>
    <xf numFmtId="177" fontId="5" fillId="0" borderId="58" xfId="33" applyNumberFormat="1" applyFont="1" applyFill="1" applyBorder="1" applyAlignment="1">
      <alignment horizontal="center" vertical="center"/>
      <protection/>
    </xf>
    <xf numFmtId="177" fontId="9" fillId="0" borderId="0" xfId="33" applyNumberFormat="1" applyFont="1">
      <alignment/>
      <protection/>
    </xf>
    <xf numFmtId="0" fontId="9" fillId="0" borderId="0" xfId="33" applyFont="1" applyAlignment="1">
      <alignment vertical="center"/>
      <protection/>
    </xf>
    <xf numFmtId="0" fontId="9" fillId="0" borderId="0" xfId="33" applyFont="1" applyAlignment="1">
      <alignment vertical="center" wrapText="1"/>
      <protection/>
    </xf>
    <xf numFmtId="0" fontId="13" fillId="0" borderId="0" xfId="33" applyFont="1" applyBorder="1" applyAlignment="1">
      <alignment horizontal="center"/>
      <protection/>
    </xf>
    <xf numFmtId="0" fontId="13" fillId="0" borderId="0" xfId="33" applyFont="1" applyBorder="1" applyAlignment="1">
      <alignment horizontal="center"/>
      <protection/>
    </xf>
    <xf numFmtId="0" fontId="13" fillId="0" borderId="0" xfId="33" applyFont="1" applyBorder="1" applyAlignment="1">
      <alignment horizontal="center" vertical="center"/>
      <protection/>
    </xf>
    <xf numFmtId="0" fontId="13" fillId="0" borderId="0" xfId="33" applyFont="1" applyBorder="1" applyAlignment="1">
      <alignment horizontal="center" vertical="center" wrapText="1"/>
      <protection/>
    </xf>
    <xf numFmtId="0" fontId="13" fillId="0" borderId="0" xfId="33" applyFont="1" applyBorder="1" applyAlignment="1">
      <alignment horizontal="left"/>
      <protection/>
    </xf>
    <xf numFmtId="0" fontId="13" fillId="0" borderId="0" xfId="33" applyFont="1" applyBorder="1" applyAlignment="1">
      <alignment horizontal="left"/>
      <protection/>
    </xf>
    <xf numFmtId="0" fontId="36" fillId="0" borderId="0" xfId="33" applyFont="1" applyBorder="1" applyAlignment="1">
      <alignment horizontal="left"/>
      <protection/>
    </xf>
    <xf numFmtId="0" fontId="9" fillId="33" borderId="59" xfId="33" applyFont="1" applyFill="1" applyBorder="1" applyAlignment="1">
      <alignment horizontal="center" vertical="center" wrapText="1"/>
      <protection/>
    </xf>
    <xf numFmtId="0" fontId="9" fillId="33" borderId="20" xfId="33" applyFont="1" applyFill="1" applyBorder="1" applyAlignment="1">
      <alignment horizontal="center" vertical="center" wrapText="1"/>
      <protection/>
    </xf>
    <xf numFmtId="0" fontId="9" fillId="33" borderId="20" xfId="33" applyFont="1" applyFill="1" applyBorder="1" applyAlignment="1">
      <alignment horizontal="center" vertical="center" wrapText="1"/>
      <protection/>
    </xf>
    <xf numFmtId="0" fontId="9" fillId="33" borderId="32" xfId="33" applyFont="1" applyFill="1" applyBorder="1" applyAlignment="1">
      <alignment horizontal="center" vertical="center" wrapText="1"/>
      <protection/>
    </xf>
    <xf numFmtId="0" fontId="9" fillId="33" borderId="22" xfId="33" applyFont="1" applyFill="1" applyBorder="1" applyAlignment="1">
      <alignment horizontal="center" vertical="center" wrapText="1"/>
      <protection/>
    </xf>
    <xf numFmtId="0" fontId="9" fillId="0" borderId="60" xfId="33" applyFont="1" applyBorder="1" applyAlignment="1">
      <alignment horizontal="center" vertical="center" wrapText="1"/>
      <protection/>
    </xf>
    <xf numFmtId="0" fontId="37" fillId="0" borderId="10" xfId="0" applyFont="1" applyBorder="1" applyAlignment="1">
      <alignment horizontal="justify" vertical="center" wrapText="1"/>
    </xf>
    <xf numFmtId="0" fontId="38" fillId="0" borderId="10" xfId="0" applyFont="1" applyBorder="1" applyAlignment="1">
      <alignment horizontal="justify" vertical="center" wrapText="1"/>
    </xf>
    <xf numFmtId="0" fontId="10" fillId="0" borderId="10" xfId="33" applyFont="1" applyBorder="1" applyAlignment="1">
      <alignment horizontal="center" vertical="center" wrapText="1"/>
      <protection/>
    </xf>
    <xf numFmtId="0" fontId="9" fillId="0" borderId="10" xfId="33" applyFont="1" applyBorder="1" applyAlignment="1">
      <alignment horizontal="center" vertical="center" wrapText="1"/>
      <protection/>
    </xf>
    <xf numFmtId="178" fontId="9" fillId="0" borderId="0" xfId="33" applyNumberFormat="1" applyFont="1" applyBorder="1" applyAlignment="1">
      <alignment horizontal="center" vertical="center" wrapText="1"/>
      <protection/>
    </xf>
    <xf numFmtId="177" fontId="9" fillId="0" borderId="34" xfId="33" applyNumberFormat="1" applyFont="1" applyBorder="1" applyAlignment="1">
      <alignment horizontal="center" vertical="center"/>
      <protection/>
    </xf>
    <xf numFmtId="0" fontId="10" fillId="0" borderId="40" xfId="33" applyFont="1" applyBorder="1" applyAlignment="1">
      <alignment horizontal="center" vertical="center" wrapText="1"/>
      <protection/>
    </xf>
    <xf numFmtId="0" fontId="9" fillId="0" borderId="61" xfId="33" applyFont="1" applyBorder="1" applyAlignment="1">
      <alignment horizontal="center" vertical="center" wrapText="1"/>
      <protection/>
    </xf>
    <xf numFmtId="0" fontId="37" fillId="0" borderId="11" xfId="0" applyFont="1" applyBorder="1" applyAlignment="1">
      <alignment horizontal="justify" vertical="center" wrapText="1"/>
    </xf>
    <xf numFmtId="0" fontId="38" fillId="0" borderId="11" xfId="0" applyFont="1" applyBorder="1" applyAlignment="1">
      <alignment horizontal="justify" vertical="center" wrapText="1"/>
    </xf>
    <xf numFmtId="0" fontId="9" fillId="0" borderId="11" xfId="33" applyFont="1" applyBorder="1" applyAlignment="1">
      <alignment horizontal="center" vertical="center" wrapText="1"/>
      <protection/>
    </xf>
    <xf numFmtId="178" fontId="9" fillId="0" borderId="0" xfId="33" applyNumberFormat="1" applyFont="1" applyBorder="1" applyAlignment="1">
      <alignment horizontal="center" vertical="center"/>
      <protection/>
    </xf>
    <xf numFmtId="0" fontId="9" fillId="0" borderId="40" xfId="33" applyFont="1" applyBorder="1" applyAlignment="1">
      <alignment horizontal="center" vertical="center" wrapText="1"/>
      <protection/>
    </xf>
    <xf numFmtId="0" fontId="9" fillId="0" borderId="62" xfId="33" applyFont="1" applyBorder="1" applyAlignment="1">
      <alignment horizontal="center" vertical="center" wrapText="1"/>
      <protection/>
    </xf>
    <xf numFmtId="0" fontId="37" fillId="0" borderId="17" xfId="0" applyFont="1" applyBorder="1" applyAlignment="1">
      <alignment horizontal="justify" vertical="center" wrapText="1"/>
    </xf>
    <xf numFmtId="0" fontId="38" fillId="0" borderId="17" xfId="0" applyFont="1" applyBorder="1" applyAlignment="1">
      <alignment horizontal="justify" vertical="center" wrapText="1"/>
    </xf>
    <xf numFmtId="0" fontId="9" fillId="0" borderId="17" xfId="33" applyFont="1" applyBorder="1" applyAlignment="1">
      <alignment horizontal="center" vertical="center" wrapText="1"/>
      <protection/>
    </xf>
    <xf numFmtId="0" fontId="9" fillId="33" borderId="63" xfId="33" applyFont="1" applyFill="1" applyBorder="1" applyAlignment="1">
      <alignment horizontal="center" vertical="center"/>
      <protection/>
    </xf>
    <xf numFmtId="0" fontId="9" fillId="33" borderId="12" xfId="33" applyFont="1" applyFill="1" applyBorder="1" applyAlignment="1">
      <alignment horizontal="center" vertical="center" wrapText="1"/>
      <protection/>
    </xf>
    <xf numFmtId="0" fontId="9" fillId="33" borderId="42" xfId="33" applyFont="1" applyFill="1" applyBorder="1" applyAlignment="1">
      <alignment horizontal="center" vertical="center" wrapText="1"/>
      <protection/>
    </xf>
    <xf numFmtId="0" fontId="9" fillId="33" borderId="14" xfId="33" applyFont="1" applyFill="1" applyBorder="1" applyAlignment="1">
      <alignment horizontal="center" vertical="center" wrapText="1"/>
      <protection/>
    </xf>
    <xf numFmtId="0" fontId="14" fillId="0" borderId="10" xfId="0" applyFont="1" applyBorder="1" applyAlignment="1">
      <alignment horizontal="center" vertical="center" wrapText="1"/>
    </xf>
    <xf numFmtId="177" fontId="9" fillId="0" borderId="39" xfId="33" applyNumberFormat="1" applyFont="1" applyBorder="1" applyAlignment="1">
      <alignment horizontal="center" vertical="center"/>
      <protection/>
    </xf>
    <xf numFmtId="0" fontId="9" fillId="0" borderId="15" xfId="33" applyFont="1" applyBorder="1" applyAlignment="1">
      <alignment horizontal="center" vertical="center" wrapText="1"/>
      <protection/>
    </xf>
    <xf numFmtId="0" fontId="14" fillId="0" borderId="11" xfId="0" applyFont="1" applyBorder="1" applyAlignment="1">
      <alignment horizontal="center" vertical="center" wrapText="1"/>
    </xf>
    <xf numFmtId="0" fontId="9" fillId="0" borderId="16" xfId="33" applyFont="1" applyBorder="1" applyAlignment="1">
      <alignment horizontal="center" vertical="center" wrapText="1"/>
      <protection/>
    </xf>
    <xf numFmtId="0" fontId="9" fillId="0" borderId="11" xfId="0" applyFont="1" applyBorder="1" applyAlignment="1">
      <alignment horizontal="justify" vertical="center" wrapText="1"/>
    </xf>
    <xf numFmtId="0" fontId="37" fillId="0" borderId="11" xfId="0" applyFont="1" applyBorder="1" applyAlignment="1">
      <alignment vertical="center" wrapText="1"/>
    </xf>
    <xf numFmtId="0" fontId="9" fillId="0" borderId="11" xfId="33" applyFont="1" applyBorder="1" applyAlignment="1">
      <alignment vertical="center" wrapText="1"/>
      <protection/>
    </xf>
    <xf numFmtId="0" fontId="14" fillId="0" borderId="17" xfId="0" applyFont="1" applyFill="1" applyBorder="1" applyAlignment="1">
      <alignment horizontal="center" vertical="center" wrapText="1"/>
    </xf>
    <xf numFmtId="0" fontId="14" fillId="0" borderId="17" xfId="0" applyFont="1" applyBorder="1" applyAlignment="1">
      <alignment horizontal="center" vertical="center" wrapText="1"/>
    </xf>
    <xf numFmtId="0" fontId="9" fillId="0" borderId="18" xfId="33" applyFont="1" applyBorder="1" applyAlignment="1">
      <alignment horizontal="center" vertical="center" wrapText="1"/>
      <protection/>
    </xf>
    <xf numFmtId="0" fontId="9" fillId="33" borderId="64" xfId="33" applyFont="1" applyFill="1" applyBorder="1" applyAlignment="1">
      <alignment horizontal="center" vertical="center"/>
      <protection/>
    </xf>
    <xf numFmtId="0" fontId="9" fillId="0" borderId="65" xfId="33" applyFont="1" applyBorder="1" applyAlignment="1">
      <alignment horizontal="center" vertical="center" wrapText="1"/>
      <protection/>
    </xf>
    <xf numFmtId="0" fontId="37" fillId="0" borderId="10" xfId="33" applyFont="1" applyFill="1" applyBorder="1" applyAlignment="1">
      <alignment horizontal="left" vertical="center" wrapText="1"/>
      <protection/>
    </xf>
    <xf numFmtId="0" fontId="37" fillId="0" borderId="66" xfId="33" applyFont="1" applyFill="1" applyBorder="1" applyAlignment="1">
      <alignment horizontal="left" vertical="center" wrapText="1"/>
      <protection/>
    </xf>
    <xf numFmtId="0" fontId="37" fillId="0" borderId="10" xfId="33" applyFont="1" applyBorder="1" applyAlignment="1">
      <alignment horizontal="center" vertical="center" wrapText="1"/>
      <protection/>
    </xf>
    <xf numFmtId="0" fontId="37" fillId="0" borderId="54" xfId="33" applyFont="1" applyFill="1" applyBorder="1" applyAlignment="1">
      <alignment horizontal="center" vertical="center" wrapText="1"/>
      <protection/>
    </xf>
    <xf numFmtId="177" fontId="37" fillId="0" borderId="54" xfId="33" applyNumberFormat="1" applyFont="1" applyFill="1" applyBorder="1" applyAlignment="1">
      <alignment horizontal="center" vertical="center" wrapText="1"/>
      <protection/>
    </xf>
    <xf numFmtId="0" fontId="9" fillId="0" borderId="33" xfId="33" applyFont="1" applyBorder="1" applyAlignment="1">
      <alignment horizontal="center" vertical="center"/>
      <protection/>
    </xf>
    <xf numFmtId="0" fontId="37" fillId="0" borderId="11" xfId="33" applyFont="1" applyFill="1" applyBorder="1" applyAlignment="1">
      <alignment horizontal="left" vertical="center" wrapText="1"/>
      <protection/>
    </xf>
    <xf numFmtId="0" fontId="37" fillId="0" borderId="67" xfId="33" applyFont="1" applyFill="1" applyBorder="1" applyAlignment="1">
      <alignment horizontal="left" vertical="center" wrapText="1"/>
      <protection/>
    </xf>
    <xf numFmtId="0" fontId="37" fillId="0" borderId="11" xfId="33" applyFont="1" applyBorder="1" applyAlignment="1">
      <alignment horizontal="center" vertical="center" wrapText="1"/>
      <protection/>
    </xf>
    <xf numFmtId="0" fontId="37" fillId="0" borderId="11" xfId="33" applyFont="1" applyBorder="1" applyAlignment="1">
      <alignment horizontal="center" vertical="center"/>
      <protection/>
    </xf>
    <xf numFmtId="177" fontId="37" fillId="0" borderId="34" xfId="33" applyNumberFormat="1" applyFont="1" applyFill="1" applyBorder="1" applyAlignment="1">
      <alignment horizontal="center" vertical="center" wrapText="1"/>
      <protection/>
    </xf>
    <xf numFmtId="177" fontId="37" fillId="0" borderId="34" xfId="33" applyNumberFormat="1" applyFont="1" applyBorder="1" applyAlignment="1">
      <alignment horizontal="center" vertical="center"/>
      <protection/>
    </xf>
    <xf numFmtId="0" fontId="37" fillId="0" borderId="40" xfId="33" applyFont="1" applyBorder="1" applyAlignment="1">
      <alignment vertical="center" wrapText="1"/>
      <protection/>
    </xf>
    <xf numFmtId="0" fontId="37" fillId="0" borderId="11" xfId="33" applyFont="1" applyBorder="1" applyAlignment="1">
      <alignment horizontal="left" vertical="center" wrapText="1"/>
      <protection/>
    </xf>
    <xf numFmtId="0" fontId="37" fillId="0" borderId="67" xfId="33" applyFont="1" applyBorder="1" applyAlignment="1">
      <alignment vertical="center" wrapText="1"/>
      <protection/>
    </xf>
    <xf numFmtId="0" fontId="37" fillId="0" borderId="67" xfId="33" applyFont="1" applyBorder="1">
      <alignment/>
      <protection/>
    </xf>
    <xf numFmtId="0" fontId="37" fillId="0" borderId="11" xfId="33" applyFont="1" applyFill="1" applyBorder="1" applyAlignment="1">
      <alignment horizontal="center" vertical="center" wrapText="1"/>
      <protection/>
    </xf>
    <xf numFmtId="0" fontId="37" fillId="0" borderId="67" xfId="33" applyFont="1" applyBorder="1" applyAlignment="1">
      <alignment horizontal="left" vertical="center"/>
      <protection/>
    </xf>
    <xf numFmtId="0" fontId="37" fillId="0" borderId="17" xfId="33" applyFont="1" applyBorder="1" applyAlignment="1">
      <alignment horizontal="center" vertical="center"/>
      <protection/>
    </xf>
    <xf numFmtId="0" fontId="9" fillId="0" borderId="68" xfId="33" applyFont="1" applyBorder="1" applyAlignment="1">
      <alignment horizontal="center" vertical="center"/>
      <protection/>
    </xf>
    <xf numFmtId="0" fontId="37" fillId="0" borderId="28" xfId="33" applyFont="1" applyBorder="1" applyAlignment="1">
      <alignment horizontal="left" vertical="center" wrapText="1"/>
      <protection/>
    </xf>
    <xf numFmtId="0" fontId="37" fillId="0" borderId="69" xfId="33" applyFont="1" applyBorder="1" applyAlignment="1">
      <alignment horizontal="left" vertical="center"/>
      <protection/>
    </xf>
    <xf numFmtId="0" fontId="37" fillId="0" borderId="28" xfId="33" applyFont="1" applyBorder="1" applyAlignment="1">
      <alignment horizontal="center" vertical="center" wrapText="1"/>
      <protection/>
    </xf>
    <xf numFmtId="0" fontId="37" fillId="0" borderId="28" xfId="33" applyFont="1" applyBorder="1" applyAlignment="1">
      <alignment horizontal="center" vertical="center"/>
      <protection/>
    </xf>
    <xf numFmtId="177" fontId="37" fillId="0" borderId="55" xfId="33" applyNumberFormat="1" applyFont="1" applyFill="1" applyBorder="1" applyAlignment="1">
      <alignment horizontal="center" vertical="center" wrapText="1"/>
      <protection/>
    </xf>
    <xf numFmtId="177" fontId="37" fillId="0" borderId="55" xfId="33" applyNumberFormat="1" applyFont="1" applyBorder="1" applyAlignment="1">
      <alignment horizontal="center" vertical="center"/>
      <protection/>
    </xf>
    <xf numFmtId="0" fontId="37" fillId="0" borderId="70" xfId="33" applyFont="1" applyBorder="1" applyAlignment="1">
      <alignment vertical="center" wrapText="1"/>
      <protection/>
    </xf>
    <xf numFmtId="0" fontId="9" fillId="33" borderId="63" xfId="33" applyFont="1" applyFill="1" applyBorder="1" applyAlignment="1">
      <alignment horizontal="left" vertical="center" wrapText="1"/>
      <protection/>
    </xf>
    <xf numFmtId="0" fontId="9" fillId="0" borderId="12" xfId="33" applyFont="1" applyBorder="1" applyAlignment="1">
      <alignment horizontal="left" vertical="center" wrapText="1"/>
      <protection/>
    </xf>
    <xf numFmtId="177" fontId="9" fillId="33" borderId="12" xfId="33" applyNumberFormat="1" applyFont="1" applyFill="1" applyBorder="1" applyAlignment="1">
      <alignment horizontal="center" vertical="center"/>
      <protection/>
    </xf>
    <xf numFmtId="0" fontId="9" fillId="33" borderId="14" xfId="33" applyFont="1" applyFill="1" applyBorder="1" applyAlignment="1">
      <alignment vertical="center" wrapText="1"/>
      <protection/>
    </xf>
    <xf numFmtId="0" fontId="9" fillId="0" borderId="33" xfId="33" applyFont="1" applyBorder="1" applyAlignment="1">
      <alignment horizontal="center" vertical="center" wrapText="1"/>
      <protection/>
    </xf>
    <xf numFmtId="0" fontId="37" fillId="0" borderId="34" xfId="0" applyFont="1" applyBorder="1" applyAlignment="1">
      <alignment horizontal="justify" vertical="center" wrapText="1"/>
    </xf>
    <xf numFmtId="0" fontId="14" fillId="0" borderId="34" xfId="0" applyFont="1" applyBorder="1" applyAlignment="1">
      <alignment horizontal="center" vertical="center" wrapText="1"/>
    </xf>
    <xf numFmtId="49" fontId="9" fillId="0" borderId="34" xfId="33" applyNumberFormat="1" applyFont="1" applyBorder="1" applyAlignment="1">
      <alignment horizontal="center" vertical="center"/>
      <protection/>
    </xf>
    <xf numFmtId="0" fontId="9" fillId="0" borderId="34" xfId="33" applyFont="1" applyBorder="1" applyAlignment="1">
      <alignment/>
      <protection/>
    </xf>
    <xf numFmtId="0" fontId="9" fillId="0" borderId="40" xfId="33" applyFont="1" applyBorder="1" applyAlignment="1">
      <alignment horizontal="center" vertical="center" wrapText="1"/>
      <protection/>
    </xf>
    <xf numFmtId="0" fontId="9" fillId="33" borderId="64" xfId="33" applyFont="1" applyFill="1" applyBorder="1" applyAlignment="1">
      <alignment horizontal="left" vertical="center" wrapText="1"/>
      <protection/>
    </xf>
    <xf numFmtId="0" fontId="9" fillId="0" borderId="41" xfId="33" applyFont="1" applyBorder="1" applyAlignment="1">
      <alignment horizontal="left" vertical="center" wrapText="1"/>
      <protection/>
    </xf>
    <xf numFmtId="0" fontId="9" fillId="33" borderId="13" xfId="33" applyFont="1" applyFill="1" applyBorder="1" applyAlignment="1">
      <alignment horizontal="center" vertical="center"/>
      <protection/>
    </xf>
    <xf numFmtId="0" fontId="9" fillId="0" borderId="42" xfId="33" applyFont="1" applyBorder="1" applyAlignment="1">
      <alignment horizontal="center" vertical="center"/>
      <protection/>
    </xf>
    <xf numFmtId="0" fontId="38" fillId="0" borderId="10" xfId="0" applyFont="1" applyBorder="1" applyAlignment="1">
      <alignment horizontal="justify" vertical="center" wrapText="1"/>
    </xf>
    <xf numFmtId="0" fontId="37" fillId="0" borderId="11" xfId="0" applyFont="1" applyBorder="1" applyAlignment="1">
      <alignment horizontal="justify" vertical="center" wrapText="1"/>
    </xf>
    <xf numFmtId="0" fontId="9" fillId="0" borderId="11" xfId="33" applyFont="1" applyBorder="1" applyAlignment="1">
      <alignment horizontal="center" vertical="center"/>
      <protection/>
    </xf>
    <xf numFmtId="0" fontId="9" fillId="0" borderId="50" xfId="33" applyFont="1" applyBorder="1" applyAlignment="1">
      <alignment vertical="center" wrapText="1"/>
      <protection/>
    </xf>
    <xf numFmtId="0" fontId="9" fillId="0" borderId="43" xfId="33" applyFont="1" applyBorder="1" applyAlignment="1">
      <alignment vertical="center"/>
      <protection/>
    </xf>
    <xf numFmtId="0" fontId="9" fillId="0" borderId="25" xfId="33" applyFont="1" applyBorder="1" applyAlignment="1">
      <alignment horizontal="center" vertical="center"/>
      <protection/>
    </xf>
    <xf numFmtId="0" fontId="9" fillId="0" borderId="16" xfId="33" applyFont="1" applyBorder="1" applyAlignment="1">
      <alignment vertical="center" wrapText="1"/>
      <protection/>
    </xf>
    <xf numFmtId="0" fontId="9" fillId="33" borderId="45" xfId="33" applyFont="1" applyFill="1" applyBorder="1" applyAlignment="1">
      <alignment vertical="center" wrapText="1"/>
      <protection/>
    </xf>
    <xf numFmtId="0" fontId="9" fillId="33" borderId="46" xfId="33" applyFont="1" applyFill="1" applyBorder="1" applyAlignment="1">
      <alignment vertical="center"/>
      <protection/>
    </xf>
    <xf numFmtId="0" fontId="9" fillId="33" borderId="23" xfId="33" applyFont="1" applyFill="1" applyBorder="1" applyAlignment="1">
      <alignment horizontal="center" vertical="center"/>
      <protection/>
    </xf>
    <xf numFmtId="0" fontId="9" fillId="33" borderId="16" xfId="33" applyFont="1" applyFill="1" applyBorder="1" applyAlignment="1">
      <alignment vertical="center" wrapText="1"/>
      <protection/>
    </xf>
    <xf numFmtId="0" fontId="9" fillId="0" borderId="71" xfId="33" applyFont="1" applyBorder="1" applyAlignment="1">
      <alignment vertical="center" wrapText="1"/>
      <protection/>
    </xf>
    <xf numFmtId="0" fontId="9" fillId="0" borderId="19" xfId="33" applyFont="1" applyBorder="1" applyAlignment="1">
      <alignment vertical="center"/>
      <protection/>
    </xf>
    <xf numFmtId="177" fontId="9" fillId="0" borderId="58" xfId="33" applyNumberFormat="1" applyFont="1" applyFill="1" applyBorder="1" applyAlignment="1">
      <alignment horizontal="center" vertical="center"/>
      <protection/>
    </xf>
    <xf numFmtId="0" fontId="9" fillId="0" borderId="72" xfId="33" applyFont="1" applyBorder="1" applyAlignment="1">
      <alignment vertical="center" wrapText="1"/>
      <protection/>
    </xf>
    <xf numFmtId="0" fontId="9" fillId="0" borderId="0" xfId="33" applyFont="1" applyAlignment="1">
      <alignment horizontal="center"/>
      <protection/>
    </xf>
    <xf numFmtId="0" fontId="9" fillId="0" borderId="0" xfId="0" applyFont="1" applyAlignment="1">
      <alignment horizontal="center" vertical="center"/>
    </xf>
    <xf numFmtId="0" fontId="11" fillId="0" borderId="0" xfId="33" applyFont="1">
      <alignment/>
      <protection/>
    </xf>
    <xf numFmtId="0" fontId="12" fillId="0" borderId="0" xfId="33" applyFont="1" applyAlignment="1">
      <alignment horizontal="center" vertical="center"/>
      <protection/>
    </xf>
    <xf numFmtId="0" fontId="13" fillId="0" borderId="0" xfId="33" applyFont="1" applyAlignment="1">
      <alignment horizontal="center" vertical="center"/>
      <protection/>
    </xf>
    <xf numFmtId="0" fontId="12" fillId="0" borderId="19" xfId="33" applyFont="1" applyBorder="1" applyAlignment="1">
      <alignment horizontal="left"/>
      <protection/>
    </xf>
    <xf numFmtId="0" fontId="9" fillId="0" borderId="19" xfId="33" applyFont="1" applyBorder="1" applyAlignment="1">
      <alignment/>
      <protection/>
    </xf>
    <xf numFmtId="0" fontId="12" fillId="0" borderId="19" xfId="33" applyFont="1" applyBorder="1" applyAlignment="1">
      <alignment horizontal="left" vertical="center"/>
      <protection/>
    </xf>
    <xf numFmtId="0" fontId="9" fillId="0" borderId="19" xfId="33" applyFont="1" applyBorder="1" applyAlignment="1">
      <alignment horizontal="left" vertical="center"/>
      <protection/>
    </xf>
    <xf numFmtId="0" fontId="6" fillId="33" borderId="59" xfId="33" applyFont="1" applyFill="1" applyBorder="1" applyAlignment="1">
      <alignment horizontal="center" vertical="center"/>
      <protection/>
    </xf>
    <xf numFmtId="0" fontId="6" fillId="33" borderId="20" xfId="33" applyFont="1" applyFill="1" applyBorder="1" applyAlignment="1">
      <alignment horizontal="center" vertical="center"/>
      <protection/>
    </xf>
    <xf numFmtId="0" fontId="6" fillId="33" borderId="20" xfId="33" applyFont="1" applyFill="1" applyBorder="1" applyAlignment="1">
      <alignment horizontal="center" vertical="center" wrapText="1"/>
      <protection/>
    </xf>
    <xf numFmtId="0" fontId="6" fillId="33" borderId="21" xfId="33" applyFont="1" applyFill="1" applyBorder="1" applyAlignment="1">
      <alignment horizontal="center" vertical="center" wrapText="1"/>
      <protection/>
    </xf>
    <xf numFmtId="0" fontId="6" fillId="33" borderId="22" xfId="33" applyFont="1" applyFill="1" applyBorder="1" applyAlignment="1">
      <alignment horizontal="center" vertical="center" wrapText="1"/>
      <protection/>
    </xf>
    <xf numFmtId="0" fontId="6" fillId="0" borderId="33" xfId="33" applyFont="1" applyBorder="1" applyAlignment="1">
      <alignment horizontal="center" vertical="center" wrapText="1"/>
      <protection/>
    </xf>
    <xf numFmtId="49" fontId="5" fillId="0" borderId="10" xfId="33" applyNumberFormat="1" applyFont="1" applyFill="1" applyBorder="1" applyAlignment="1">
      <alignment horizontal="center" vertical="center"/>
      <protection/>
    </xf>
    <xf numFmtId="0" fontId="5" fillId="0" borderId="33" xfId="33" applyFont="1" applyBorder="1" applyAlignment="1">
      <alignment horizontal="center" vertical="center" wrapText="1"/>
      <protection/>
    </xf>
    <xf numFmtId="0" fontId="6" fillId="33" borderId="63" xfId="33" applyFont="1" applyFill="1" applyBorder="1" applyAlignment="1">
      <alignment horizontal="center" vertical="center"/>
      <protection/>
    </xf>
    <xf numFmtId="0" fontId="5" fillId="0" borderId="68" xfId="33" applyFont="1" applyBorder="1" applyAlignment="1">
      <alignment horizontal="center" vertical="center" wrapText="1"/>
      <protection/>
    </xf>
    <xf numFmtId="0" fontId="6" fillId="33" borderId="64" xfId="33" applyFont="1" applyFill="1" applyBorder="1" applyAlignment="1">
      <alignment vertical="center"/>
      <protection/>
    </xf>
    <xf numFmtId="177" fontId="5" fillId="33" borderId="13" xfId="33" applyNumberFormat="1" applyFont="1" applyFill="1" applyBorder="1" applyAlignment="1">
      <alignment horizontal="center" vertical="center"/>
      <protection/>
    </xf>
    <xf numFmtId="0" fontId="5" fillId="33" borderId="14" xfId="33" applyFont="1" applyFill="1" applyBorder="1" applyAlignment="1">
      <alignment horizontal="center" vertical="center"/>
      <protection/>
    </xf>
    <xf numFmtId="0" fontId="6" fillId="0" borderId="65" xfId="33" applyFont="1" applyBorder="1" applyAlignment="1">
      <alignment horizontal="center" vertical="center" wrapText="1"/>
      <protection/>
    </xf>
    <xf numFmtId="0" fontId="5" fillId="0" borderId="54" xfId="33" applyFont="1" applyBorder="1" applyAlignment="1">
      <alignment horizontal="center" vertical="center"/>
      <protection/>
    </xf>
    <xf numFmtId="0" fontId="6" fillId="0" borderId="15" xfId="33" applyFont="1" applyBorder="1" applyAlignment="1">
      <alignment vertical="center" wrapText="1"/>
      <protection/>
    </xf>
    <xf numFmtId="0" fontId="5" fillId="0" borderId="34" xfId="33" applyFont="1" applyBorder="1" applyAlignment="1">
      <alignment vertical="center" wrapText="1"/>
      <protection/>
    </xf>
    <xf numFmtId="0" fontId="6" fillId="0" borderId="34" xfId="33" applyFont="1" applyBorder="1" applyAlignment="1">
      <alignment vertical="center" wrapText="1"/>
      <protection/>
    </xf>
    <xf numFmtId="0" fontId="5" fillId="0" borderId="55" xfId="33" applyFont="1" applyBorder="1" applyAlignment="1">
      <alignment horizontal="center" vertical="center"/>
      <protection/>
    </xf>
    <xf numFmtId="0" fontId="6" fillId="0" borderId="40" xfId="33" applyFont="1" applyBorder="1" applyAlignment="1">
      <alignment vertical="center" wrapText="1"/>
      <protection/>
    </xf>
    <xf numFmtId="0" fontId="6" fillId="33" borderId="64" xfId="33" applyFont="1" applyFill="1" applyBorder="1" applyAlignment="1">
      <alignment vertical="center" wrapText="1"/>
      <protection/>
    </xf>
    <xf numFmtId="0" fontId="5" fillId="33" borderId="41" xfId="33" applyFont="1" applyFill="1" applyBorder="1" applyAlignment="1">
      <alignment/>
      <protection/>
    </xf>
    <xf numFmtId="0" fontId="5" fillId="33" borderId="13" xfId="33" applyFont="1" applyFill="1" applyBorder="1" applyAlignment="1">
      <alignment horizontal="center" vertical="center"/>
      <protection/>
    </xf>
    <xf numFmtId="0" fontId="5" fillId="33" borderId="14" xfId="33" applyFont="1" applyFill="1" applyBorder="1" applyAlignment="1">
      <alignment vertical="center"/>
      <protection/>
    </xf>
    <xf numFmtId="0" fontId="6" fillId="0" borderId="73" xfId="33" applyFont="1" applyBorder="1" applyAlignment="1">
      <alignment horizontal="center" vertical="center" wrapText="1"/>
      <protection/>
    </xf>
    <xf numFmtId="0" fontId="5" fillId="0" borderId="25" xfId="33" applyFont="1" applyBorder="1" applyAlignment="1">
      <alignment vertical="center" wrapText="1"/>
      <protection/>
    </xf>
    <xf numFmtId="0" fontId="6" fillId="0" borderId="25" xfId="33" applyFont="1" applyBorder="1" applyAlignment="1">
      <alignment vertical="center" wrapText="1"/>
      <protection/>
    </xf>
    <xf numFmtId="177" fontId="5" fillId="0" borderId="26" xfId="33" applyNumberFormat="1" applyFont="1" applyBorder="1" applyAlignment="1">
      <alignment horizontal="center" vertical="center"/>
      <protection/>
    </xf>
    <xf numFmtId="0" fontId="6" fillId="0" borderId="74" xfId="33" applyFont="1" applyBorder="1" applyAlignment="1">
      <alignment vertical="center"/>
      <protection/>
    </xf>
    <xf numFmtId="177" fontId="5" fillId="0" borderId="11" xfId="33" applyNumberFormat="1" applyFont="1" applyBorder="1" applyAlignment="1">
      <alignment horizontal="center" vertical="center"/>
      <protection/>
    </xf>
    <xf numFmtId="0" fontId="5" fillId="0" borderId="10" xfId="33" applyFont="1" applyBorder="1" applyAlignment="1">
      <alignment horizontal="center" vertical="center"/>
      <protection/>
    </xf>
    <xf numFmtId="0" fontId="6" fillId="0" borderId="15" xfId="33" applyFont="1" applyBorder="1" applyAlignment="1">
      <alignment vertical="center"/>
      <protection/>
    </xf>
    <xf numFmtId="0" fontId="6" fillId="0" borderId="25" xfId="33" applyFont="1" applyBorder="1" applyAlignment="1">
      <alignment vertical="center" shrinkToFit="1"/>
      <protection/>
    </xf>
    <xf numFmtId="177" fontId="5" fillId="0" borderId="48" xfId="33" applyNumberFormat="1" applyFont="1" applyBorder="1" applyAlignment="1">
      <alignment horizontal="center" vertical="center"/>
      <protection/>
    </xf>
    <xf numFmtId="0" fontId="6" fillId="0" borderId="18" xfId="33" applyFont="1" applyBorder="1" applyAlignment="1">
      <alignment vertical="center"/>
      <protection/>
    </xf>
    <xf numFmtId="0" fontId="5" fillId="0" borderId="23" xfId="33" applyFont="1" applyBorder="1" applyAlignment="1">
      <alignment vertical="center" wrapText="1"/>
      <protection/>
    </xf>
    <xf numFmtId="177" fontId="5" fillId="0" borderId="39" xfId="33" applyNumberFormat="1" applyFont="1" applyBorder="1" applyAlignment="1">
      <alignment horizontal="center" vertical="center"/>
      <protection/>
    </xf>
    <xf numFmtId="0" fontId="6" fillId="0" borderId="47" xfId="33" applyFont="1" applyBorder="1" applyAlignment="1">
      <alignment vertical="center" wrapText="1"/>
      <protection/>
    </xf>
    <xf numFmtId="0" fontId="5" fillId="0" borderId="56" xfId="33" applyFont="1" applyBorder="1" applyAlignment="1">
      <alignment vertical="center"/>
      <protection/>
    </xf>
    <xf numFmtId="0" fontId="5" fillId="0" borderId="57" xfId="33" applyFont="1" applyBorder="1" applyAlignment="1">
      <alignment horizontal="center" vertical="center"/>
      <protection/>
    </xf>
    <xf numFmtId="0" fontId="5" fillId="0" borderId="18" xfId="33" applyFont="1" applyBorder="1" applyAlignment="1">
      <alignment vertical="center"/>
      <protection/>
    </xf>
    <xf numFmtId="0" fontId="5" fillId="33" borderId="41" xfId="33" applyFont="1" applyFill="1" applyBorder="1" applyAlignment="1">
      <alignment wrapText="1"/>
      <protection/>
    </xf>
    <xf numFmtId="0" fontId="5" fillId="0" borderId="41" xfId="33" applyFont="1" applyBorder="1" applyAlignment="1">
      <alignment/>
      <protection/>
    </xf>
    <xf numFmtId="0" fontId="5" fillId="0" borderId="42" xfId="33" applyFont="1" applyBorder="1" applyAlignment="1">
      <alignment/>
      <protection/>
    </xf>
    <xf numFmtId="0" fontId="6" fillId="0" borderId="71" xfId="33" applyFont="1" applyBorder="1" applyAlignment="1">
      <alignment horizontal="left" vertical="center" wrapText="1"/>
      <protection/>
    </xf>
    <xf numFmtId="0" fontId="5" fillId="0" borderId="19" xfId="33" applyFont="1" applyBorder="1" applyAlignment="1">
      <alignment horizontal="left" vertical="center"/>
      <protection/>
    </xf>
    <xf numFmtId="0" fontId="5" fillId="0" borderId="75" xfId="33" applyFont="1" applyBorder="1" applyAlignment="1">
      <alignment horizontal="left" vertical="center"/>
      <protection/>
    </xf>
    <xf numFmtId="177" fontId="5" fillId="0" borderId="76" xfId="33" applyNumberFormat="1" applyFont="1" applyFill="1" applyBorder="1" applyAlignment="1">
      <alignment horizontal="center" vertical="center"/>
      <protection/>
    </xf>
    <xf numFmtId="0" fontId="5" fillId="0" borderId="72" xfId="33" applyFont="1" applyBorder="1" applyAlignment="1">
      <alignment vertical="center"/>
      <protection/>
    </xf>
    <xf numFmtId="0" fontId="10" fillId="0" borderId="11" xfId="0" applyFont="1" applyBorder="1" applyAlignment="1">
      <alignment horizontal="center" vertical="center" wrapText="1"/>
    </xf>
    <xf numFmtId="0" fontId="10" fillId="0" borderId="11" xfId="0" applyFont="1" applyBorder="1" applyAlignment="1">
      <alignment horizontal="justify" vertical="center" wrapText="1"/>
    </xf>
    <xf numFmtId="0" fontId="9" fillId="0" borderId="11" xfId="0" applyFont="1" applyBorder="1" applyAlignment="1">
      <alignment horizontal="center" vertical="center" wrapText="1"/>
    </xf>
    <xf numFmtId="0" fontId="10"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1" fillId="0" borderId="56" xfId="0" applyFont="1" applyBorder="1" applyAlignment="1">
      <alignment horizontal="center" vertical="center"/>
    </xf>
    <xf numFmtId="0" fontId="67" fillId="0" borderId="0" xfId="0" applyFont="1" applyAlignment="1" applyProtection="1">
      <alignment/>
      <protection/>
    </xf>
    <xf numFmtId="0" fontId="10" fillId="0" borderId="0" xfId="33" applyFont="1">
      <alignment/>
      <protection/>
    </xf>
    <xf numFmtId="0" fontId="3" fillId="0" borderId="0" xfId="33" applyFont="1" applyAlignment="1">
      <alignment/>
      <protection/>
    </xf>
    <xf numFmtId="0" fontId="42" fillId="0" borderId="0" xfId="33" applyFont="1" applyAlignment="1">
      <alignment vertical="center"/>
      <protection/>
    </xf>
    <xf numFmtId="0" fontId="11" fillId="0" borderId="0" xfId="33" applyFont="1" applyBorder="1" applyAlignment="1">
      <alignment horizontal="left" vertical="center"/>
      <protection/>
    </xf>
    <xf numFmtId="0" fontId="43" fillId="33" borderId="59" xfId="33" applyFont="1" applyFill="1" applyBorder="1" applyAlignment="1">
      <alignment vertical="center"/>
      <protection/>
    </xf>
    <xf numFmtId="0" fontId="44" fillId="33" borderId="20" xfId="33" applyFont="1" applyFill="1" applyBorder="1" applyAlignment="1">
      <alignment horizontal="center" vertical="center"/>
      <protection/>
    </xf>
    <xf numFmtId="0" fontId="45" fillId="33" borderId="20" xfId="33" applyFont="1" applyFill="1" applyBorder="1" applyAlignment="1">
      <alignment horizontal="center" vertical="center"/>
      <protection/>
    </xf>
    <xf numFmtId="0" fontId="43" fillId="33" borderId="21" xfId="33" applyFont="1" applyFill="1" applyBorder="1" applyAlignment="1">
      <alignment horizontal="center" vertical="center" wrapText="1"/>
      <protection/>
    </xf>
    <xf numFmtId="0" fontId="14" fillId="0" borderId="31" xfId="33" applyFont="1" applyBorder="1" applyAlignment="1">
      <alignment horizontal="center" vertical="center" wrapText="1"/>
      <protection/>
    </xf>
    <xf numFmtId="0" fontId="43" fillId="33" borderId="12" xfId="33" applyFont="1" applyFill="1" applyBorder="1" applyAlignment="1">
      <alignment horizontal="center" vertical="center" wrapText="1"/>
      <protection/>
    </xf>
    <xf numFmtId="0" fontId="43" fillId="33" borderId="20" xfId="33" applyFont="1" applyFill="1" applyBorder="1" applyAlignment="1">
      <alignment horizontal="center" vertical="center" wrapText="1"/>
      <protection/>
    </xf>
    <xf numFmtId="0" fontId="43" fillId="33" borderId="22" xfId="33" applyFont="1" applyFill="1" applyBorder="1" applyAlignment="1">
      <alignment horizontal="center" vertical="center" wrapText="1"/>
      <protection/>
    </xf>
    <xf numFmtId="0" fontId="9" fillId="35" borderId="60" xfId="33" applyFont="1" applyFill="1" applyBorder="1" applyAlignment="1">
      <alignment horizontal="center" vertical="center" wrapText="1"/>
      <protection/>
    </xf>
    <xf numFmtId="0" fontId="9" fillId="0" borderId="10" xfId="33" applyFont="1" applyFill="1" applyBorder="1" applyAlignment="1">
      <alignment horizontal="left" vertical="center" wrapText="1"/>
      <protection/>
    </xf>
    <xf numFmtId="0" fontId="10" fillId="0" borderId="35" xfId="33" applyFont="1" applyFill="1" applyBorder="1" applyAlignment="1">
      <alignment horizontal="center" vertical="center" wrapText="1"/>
      <protection/>
    </xf>
    <xf numFmtId="0" fontId="9" fillId="0" borderId="37" xfId="33" applyFont="1" applyFill="1" applyBorder="1" applyAlignment="1">
      <alignment horizontal="center" vertical="center" wrapText="1"/>
      <protection/>
    </xf>
    <xf numFmtId="177" fontId="9" fillId="0" borderId="54" xfId="33" applyNumberFormat="1" applyFont="1" applyFill="1" applyBorder="1" applyAlignment="1">
      <alignment horizontal="center" vertical="center" wrapText="1"/>
      <protection/>
    </xf>
    <xf numFmtId="177" fontId="9" fillId="0" borderId="54" xfId="33" applyNumberFormat="1" applyFont="1" applyFill="1" applyBorder="1" applyAlignment="1">
      <alignment horizontal="center" vertical="center"/>
      <protection/>
    </xf>
    <xf numFmtId="0" fontId="10" fillId="0" borderId="15" xfId="33" applyFont="1" applyFill="1" applyBorder="1" applyAlignment="1">
      <alignment horizontal="center" vertical="center" wrapText="1"/>
      <protection/>
    </xf>
    <xf numFmtId="0" fontId="9" fillId="35" borderId="61" xfId="33" applyFont="1" applyFill="1" applyBorder="1" applyAlignment="1">
      <alignment horizontal="center" vertical="center" wrapText="1"/>
      <protection/>
    </xf>
    <xf numFmtId="0" fontId="9" fillId="0" borderId="11" xfId="33" applyFont="1" applyFill="1" applyBorder="1" applyAlignment="1">
      <alignment horizontal="left" vertical="center" wrapText="1"/>
      <protection/>
    </xf>
    <xf numFmtId="0" fontId="9" fillId="0" borderId="38" xfId="33" applyFont="1" applyFill="1" applyBorder="1" applyAlignment="1">
      <alignment horizontal="center" vertical="center" wrapText="1"/>
      <protection/>
    </xf>
    <xf numFmtId="0" fontId="9" fillId="0" borderId="39" xfId="33" applyFont="1" applyFill="1" applyBorder="1" applyAlignment="1">
      <alignment horizontal="center" vertical="center" wrapText="1"/>
      <protection/>
    </xf>
    <xf numFmtId="177" fontId="9" fillId="0" borderId="34" xfId="33" applyNumberFormat="1" applyFont="1" applyFill="1" applyBorder="1" applyAlignment="1">
      <alignment horizontal="center" vertical="center" wrapText="1"/>
      <protection/>
    </xf>
    <xf numFmtId="177" fontId="9" fillId="0" borderId="34" xfId="33" applyNumberFormat="1" applyFont="1" applyFill="1" applyBorder="1" applyAlignment="1">
      <alignment horizontal="center" vertical="center"/>
      <protection/>
    </xf>
    <xf numFmtId="0" fontId="9" fillId="0" borderId="16" xfId="33" applyFont="1" applyFill="1" applyBorder="1" applyAlignment="1">
      <alignment horizontal="center" vertical="center" wrapText="1"/>
      <protection/>
    </xf>
    <xf numFmtId="0" fontId="9" fillId="35" borderId="62" xfId="33" applyFont="1" applyFill="1" applyBorder="1" applyAlignment="1">
      <alignment horizontal="center" vertical="center" wrapText="1"/>
      <protection/>
    </xf>
    <xf numFmtId="0" fontId="9" fillId="0" borderId="17" xfId="33" applyFont="1" applyFill="1" applyBorder="1" applyAlignment="1">
      <alignment horizontal="left" vertical="center" wrapText="1"/>
      <protection/>
    </xf>
    <xf numFmtId="0" fontId="9" fillId="0" borderId="77" xfId="33" applyFont="1" applyFill="1" applyBorder="1" applyAlignment="1">
      <alignment horizontal="center" vertical="center" wrapText="1"/>
      <protection/>
    </xf>
    <xf numFmtId="0" fontId="9" fillId="0" borderId="78" xfId="33" applyFont="1" applyFill="1" applyBorder="1" applyAlignment="1">
      <alignment horizontal="center" vertical="center" wrapText="1"/>
      <protection/>
    </xf>
    <xf numFmtId="177" fontId="9" fillId="0" borderId="55" xfId="33" applyNumberFormat="1" applyFont="1" applyFill="1" applyBorder="1" applyAlignment="1">
      <alignment horizontal="center" vertical="center" wrapText="1"/>
      <protection/>
    </xf>
    <xf numFmtId="177" fontId="9" fillId="0" borderId="55" xfId="33" applyNumberFormat="1" applyFont="1" applyFill="1" applyBorder="1" applyAlignment="1">
      <alignment horizontal="center" vertical="center"/>
      <protection/>
    </xf>
    <xf numFmtId="0" fontId="9" fillId="0" borderId="18" xfId="33" applyFont="1" applyFill="1" applyBorder="1" applyAlignment="1">
      <alignment horizontal="center" vertical="center" wrapText="1"/>
      <protection/>
    </xf>
    <xf numFmtId="0" fontId="43" fillId="33" borderId="63" xfId="33" applyFont="1" applyFill="1" applyBorder="1" applyAlignment="1">
      <alignment vertical="center"/>
      <protection/>
    </xf>
    <xf numFmtId="0" fontId="44" fillId="33" borderId="12" xfId="33" applyFont="1" applyFill="1" applyBorder="1" applyAlignment="1">
      <alignment horizontal="center" vertical="center"/>
      <protection/>
    </xf>
    <xf numFmtId="0" fontId="45" fillId="33" borderId="12" xfId="33" applyFont="1" applyFill="1" applyBorder="1" applyAlignment="1">
      <alignment horizontal="center" vertical="center"/>
      <protection/>
    </xf>
    <xf numFmtId="0" fontId="43" fillId="33" borderId="14" xfId="33" applyFont="1" applyFill="1" applyBorder="1" applyAlignment="1">
      <alignment horizontal="center" vertical="center" wrapText="1"/>
      <protection/>
    </xf>
    <xf numFmtId="0" fontId="9" fillId="35" borderId="65" xfId="33" applyFont="1" applyFill="1" applyBorder="1" applyAlignment="1">
      <alignment horizontal="center" vertical="center" wrapText="1"/>
      <protection/>
    </xf>
    <xf numFmtId="0" fontId="9" fillId="0" borderId="26" xfId="33" applyFont="1" applyFill="1" applyBorder="1" applyAlignment="1">
      <alignment horizontal="center" vertical="center" wrapText="1"/>
      <protection/>
    </xf>
    <xf numFmtId="0" fontId="10" fillId="0" borderId="26" xfId="33" applyFont="1" applyFill="1" applyBorder="1" applyAlignment="1">
      <alignment horizontal="center" vertical="center" wrapText="1"/>
      <protection/>
    </xf>
    <xf numFmtId="177" fontId="10" fillId="0" borderId="54" xfId="33" applyNumberFormat="1" applyFont="1" applyFill="1" applyBorder="1" applyAlignment="1">
      <alignment horizontal="center" vertical="center" wrapText="1"/>
      <protection/>
    </xf>
    <xf numFmtId="0" fontId="10" fillId="0" borderId="27" xfId="33" applyFont="1" applyFill="1" applyBorder="1" applyAlignment="1">
      <alignment horizontal="center" vertical="center" wrapText="1"/>
      <protection/>
    </xf>
    <xf numFmtId="0" fontId="9" fillId="35" borderId="33" xfId="33" applyFont="1" applyFill="1" applyBorder="1" applyAlignment="1">
      <alignment horizontal="center" vertical="center" wrapText="1"/>
      <protection/>
    </xf>
    <xf numFmtId="0" fontId="9" fillId="0" borderId="23" xfId="33" applyFont="1" applyFill="1" applyBorder="1" applyAlignment="1">
      <alignment horizontal="left" vertical="center" wrapText="1"/>
      <protection/>
    </xf>
    <xf numFmtId="0" fontId="9" fillId="0" borderId="53" xfId="33" applyFont="1" applyFill="1" applyBorder="1" applyAlignment="1">
      <alignment horizontal="left" vertical="center" wrapText="1"/>
      <protection/>
    </xf>
    <xf numFmtId="0" fontId="9" fillId="0" borderId="10" xfId="33" applyFont="1" applyFill="1" applyBorder="1" applyAlignment="1">
      <alignment horizontal="center" vertical="center" wrapText="1"/>
      <protection/>
    </xf>
    <xf numFmtId="177" fontId="3" fillId="0" borderId="34" xfId="33" applyNumberFormat="1" applyFont="1" applyFill="1" applyBorder="1" applyAlignment="1">
      <alignment horizontal="center" vertical="center" wrapText="1"/>
      <protection/>
    </xf>
    <xf numFmtId="177" fontId="3" fillId="0" borderId="34" xfId="33" applyNumberFormat="1" applyFont="1" applyFill="1" applyBorder="1" applyAlignment="1">
      <alignment horizontal="center"/>
      <protection/>
    </xf>
    <xf numFmtId="0" fontId="10" fillId="0" borderId="15" xfId="33" applyFont="1" applyFill="1" applyBorder="1" applyAlignment="1">
      <alignment horizontal="center" vertical="center"/>
      <protection/>
    </xf>
    <xf numFmtId="0" fontId="9" fillId="0" borderId="11" xfId="33" applyFont="1" applyFill="1" applyBorder="1" applyAlignment="1">
      <alignment horizontal="center" vertical="center"/>
      <protection/>
    </xf>
    <xf numFmtId="0" fontId="10" fillId="0" borderId="16" xfId="33" applyFont="1" applyFill="1" applyBorder="1" applyAlignment="1">
      <alignment horizontal="center" vertical="center"/>
      <protection/>
    </xf>
    <xf numFmtId="0" fontId="9" fillId="0" borderId="11" xfId="33" applyFont="1" applyFill="1" applyBorder="1" applyAlignment="1">
      <alignment vertical="center" wrapText="1"/>
      <protection/>
    </xf>
    <xf numFmtId="0" fontId="5" fillId="0" borderId="11" xfId="33" applyFont="1" applyFill="1" applyBorder="1" applyAlignment="1">
      <alignment vertical="center" wrapText="1" shrinkToFit="1"/>
      <protection/>
    </xf>
    <xf numFmtId="0" fontId="9" fillId="35" borderId="0" xfId="33" applyFont="1" applyFill="1">
      <alignment/>
      <protection/>
    </xf>
    <xf numFmtId="0" fontId="9" fillId="35" borderId="0" xfId="33" applyFont="1" applyFill="1" applyAlignment="1">
      <alignment horizontal="center" vertical="center"/>
      <protection/>
    </xf>
    <xf numFmtId="0" fontId="9" fillId="0" borderId="57" xfId="33" applyFont="1" applyFill="1" applyBorder="1" applyAlignment="1">
      <alignment horizontal="left" vertical="center" wrapText="1"/>
      <protection/>
    </xf>
    <xf numFmtId="0" fontId="6" fillId="0" borderId="11" xfId="33" applyFont="1" applyFill="1" applyBorder="1" applyAlignment="1">
      <alignment wrapText="1"/>
      <protection/>
    </xf>
    <xf numFmtId="49" fontId="9" fillId="0" borderId="11" xfId="33" applyNumberFormat="1" applyFont="1" applyFill="1" applyBorder="1" applyAlignment="1">
      <alignment horizontal="center" vertical="center"/>
      <protection/>
    </xf>
    <xf numFmtId="0" fontId="10" fillId="0" borderId="18" xfId="33" applyFont="1" applyFill="1" applyBorder="1" applyAlignment="1">
      <alignment horizontal="center" vertical="center" wrapText="1"/>
      <protection/>
    </xf>
    <xf numFmtId="0" fontId="3" fillId="0" borderId="38" xfId="33" applyFont="1" applyFill="1" applyBorder="1" applyAlignment="1">
      <alignment vertical="center" wrapText="1"/>
      <protection/>
    </xf>
    <xf numFmtId="0" fontId="10" fillId="0" borderId="40" xfId="33" applyFont="1" applyFill="1" applyBorder="1" applyAlignment="1">
      <alignment horizontal="center" vertical="center" wrapText="1"/>
      <protection/>
    </xf>
    <xf numFmtId="0" fontId="46" fillId="0" borderId="11" xfId="33" applyFont="1" applyFill="1" applyBorder="1" applyAlignment="1">
      <alignment vertical="center" wrapText="1"/>
      <protection/>
    </xf>
    <xf numFmtId="0" fontId="3" fillId="0" borderId="25" xfId="33" applyFont="1" applyFill="1" applyBorder="1" applyAlignment="1">
      <alignment vertical="center" wrapText="1"/>
      <protection/>
    </xf>
    <xf numFmtId="0" fontId="6" fillId="0" borderId="11" xfId="33" applyFont="1" applyFill="1" applyBorder="1" applyAlignment="1">
      <alignment vertical="center" wrapText="1"/>
      <protection/>
    </xf>
    <xf numFmtId="177" fontId="3" fillId="0" borderId="10" xfId="33" applyNumberFormat="1" applyFont="1" applyFill="1" applyBorder="1" applyAlignment="1">
      <alignment horizontal="center" vertical="center" wrapText="1"/>
      <protection/>
    </xf>
    <xf numFmtId="177" fontId="3" fillId="0" borderId="10" xfId="33" applyNumberFormat="1" applyFont="1" applyFill="1" applyBorder="1" applyAlignment="1">
      <alignment horizontal="center"/>
      <protection/>
    </xf>
    <xf numFmtId="0" fontId="10" fillId="33" borderId="61" xfId="33" applyFont="1" applyFill="1" applyBorder="1" applyAlignment="1">
      <alignment horizontal="left" vertical="center"/>
      <protection/>
    </xf>
    <xf numFmtId="0" fontId="9" fillId="33" borderId="11" xfId="33" applyFont="1" applyFill="1" applyBorder="1" applyAlignment="1">
      <alignment horizontal="left" vertical="center"/>
      <protection/>
    </xf>
    <xf numFmtId="177" fontId="9" fillId="33" borderId="11" xfId="33" applyNumberFormat="1" applyFont="1" applyFill="1" applyBorder="1" applyAlignment="1">
      <alignment horizontal="center" vertical="center"/>
      <protection/>
    </xf>
    <xf numFmtId="0" fontId="9" fillId="33" borderId="16" xfId="33" applyFont="1" applyFill="1" applyBorder="1" applyAlignment="1">
      <alignment horizontal="center" vertical="center"/>
      <protection/>
    </xf>
    <xf numFmtId="0" fontId="10" fillId="35" borderId="61" xfId="33" applyFont="1" applyFill="1" applyBorder="1" applyAlignment="1">
      <alignment horizontal="center" vertical="center" wrapText="1"/>
      <protection/>
    </xf>
    <xf numFmtId="0" fontId="9" fillId="0" borderId="11" xfId="33" applyFont="1" applyFill="1" applyBorder="1" applyAlignment="1">
      <alignment horizontal="center" vertical="center"/>
      <protection/>
    </xf>
    <xf numFmtId="0" fontId="10" fillId="0" borderId="16" xfId="33" applyFont="1" applyFill="1" applyBorder="1" applyAlignment="1">
      <alignment horizontal="center" vertical="center" wrapText="1"/>
      <protection/>
    </xf>
    <xf numFmtId="0" fontId="9" fillId="0" borderId="11" xfId="33" applyFont="1" applyBorder="1" applyAlignment="1">
      <alignment horizontal="left" vertical="center" wrapText="1"/>
      <protection/>
    </xf>
    <xf numFmtId="0" fontId="10" fillId="0" borderId="16" xfId="33" applyFont="1" applyBorder="1" applyAlignment="1">
      <alignment horizontal="center" vertical="center"/>
      <protection/>
    </xf>
    <xf numFmtId="0" fontId="9" fillId="33" borderId="53" xfId="33" applyFont="1" applyFill="1" applyBorder="1" applyAlignment="1">
      <alignment vertical="center"/>
      <protection/>
    </xf>
    <xf numFmtId="0" fontId="9" fillId="33" borderId="11" xfId="33" applyFont="1" applyFill="1" applyBorder="1" applyAlignment="1">
      <alignment horizontal="center" vertical="center"/>
      <protection/>
    </xf>
    <xf numFmtId="0" fontId="6" fillId="0" borderId="62" xfId="33" applyFont="1" applyFill="1" applyBorder="1" applyAlignment="1">
      <alignment horizontal="center" vertical="center" wrapText="1"/>
      <protection/>
    </xf>
    <xf numFmtId="0" fontId="14" fillId="0" borderId="53" xfId="33" applyFont="1" applyBorder="1" applyAlignment="1">
      <alignment vertical="center"/>
      <protection/>
    </xf>
    <xf numFmtId="0" fontId="3" fillId="0" borderId="33" xfId="33" applyFont="1" applyBorder="1" applyAlignment="1">
      <alignment horizontal="center" vertical="center" wrapText="1"/>
      <protection/>
    </xf>
    <xf numFmtId="0" fontId="9" fillId="0" borderId="53" xfId="33" applyFont="1" applyBorder="1" applyAlignment="1">
      <alignment vertical="center"/>
      <protection/>
    </xf>
    <xf numFmtId="0" fontId="3" fillId="0" borderId="60" xfId="33" applyFont="1" applyBorder="1" applyAlignment="1">
      <alignment horizontal="center" vertical="center" wrapText="1"/>
      <protection/>
    </xf>
    <xf numFmtId="0" fontId="9" fillId="0" borderId="23" xfId="33" applyFont="1" applyFill="1" applyBorder="1" applyAlignment="1">
      <alignment vertical="center" wrapText="1"/>
      <protection/>
    </xf>
    <xf numFmtId="0" fontId="9" fillId="0" borderId="53" xfId="33" applyFont="1" applyFill="1" applyBorder="1" applyAlignment="1">
      <alignment vertical="center" wrapText="1"/>
      <protection/>
    </xf>
    <xf numFmtId="0" fontId="10" fillId="0" borderId="45" xfId="33" applyFont="1" applyBorder="1" applyAlignment="1">
      <alignment wrapText="1"/>
      <protection/>
    </xf>
    <xf numFmtId="0" fontId="9" fillId="0" borderId="46" xfId="33" applyFont="1" applyBorder="1" applyAlignment="1">
      <alignment wrapText="1"/>
      <protection/>
    </xf>
    <xf numFmtId="0" fontId="3" fillId="0" borderId="53" xfId="33" applyFont="1" applyBorder="1" applyAlignment="1">
      <alignment wrapText="1"/>
      <protection/>
    </xf>
    <xf numFmtId="0" fontId="9" fillId="0" borderId="11" xfId="33" applyFont="1" applyBorder="1" applyAlignment="1">
      <alignment horizontal="center"/>
      <protection/>
    </xf>
    <xf numFmtId="0" fontId="9" fillId="0" borderId="16" xfId="33" applyFont="1" applyBorder="1" applyAlignment="1">
      <alignment vertical="center"/>
      <protection/>
    </xf>
    <xf numFmtId="0" fontId="10" fillId="33" borderId="45" xfId="33" applyFont="1" applyFill="1" applyBorder="1" applyAlignment="1">
      <alignment vertical="center" wrapText="1"/>
      <protection/>
    </xf>
    <xf numFmtId="0" fontId="9" fillId="33" borderId="46" xfId="33" applyFont="1" applyFill="1" applyBorder="1" applyAlignment="1">
      <alignment vertical="center" wrapText="1"/>
      <protection/>
    </xf>
    <xf numFmtId="0" fontId="9" fillId="0" borderId="46" xfId="33" applyFont="1" applyBorder="1" applyAlignment="1">
      <alignment vertical="center"/>
      <protection/>
    </xf>
    <xf numFmtId="0" fontId="9" fillId="0" borderId="53" xfId="33" applyFont="1" applyBorder="1" applyAlignment="1">
      <alignment vertical="center"/>
      <protection/>
    </xf>
    <xf numFmtId="0" fontId="9" fillId="33" borderId="17" xfId="33" applyFont="1" applyFill="1" applyBorder="1" applyAlignment="1">
      <alignment horizontal="center" vertical="center"/>
      <protection/>
    </xf>
    <xf numFmtId="0" fontId="9" fillId="33" borderId="16" xfId="33" applyFont="1" applyFill="1" applyBorder="1" applyAlignment="1">
      <alignment vertical="center"/>
      <protection/>
    </xf>
    <xf numFmtId="0" fontId="10" fillId="0" borderId="51" xfId="33" applyFont="1" applyBorder="1" applyAlignment="1">
      <alignment vertical="center" wrapText="1"/>
      <protection/>
    </xf>
    <xf numFmtId="0" fontId="9" fillId="0" borderId="52" xfId="33" applyFont="1" applyBorder="1" applyAlignment="1">
      <alignment vertical="center"/>
      <protection/>
    </xf>
    <xf numFmtId="0" fontId="9" fillId="0" borderId="24" xfId="33" applyFont="1" applyBorder="1" applyAlignment="1">
      <alignment vertical="center"/>
      <protection/>
    </xf>
    <xf numFmtId="0" fontId="37" fillId="0" borderId="74" xfId="33" applyFont="1" applyBorder="1" applyAlignment="1">
      <alignment horizontal="lef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zoomScale="115" zoomScaleNormal="115" zoomScalePageLayoutView="0" workbookViewId="0" topLeftCell="A1">
      <selection activeCell="C12" sqref="C12"/>
    </sheetView>
  </sheetViews>
  <sheetFormatPr defaultColWidth="9.00390625" defaultRowHeight="15.75"/>
  <cols>
    <col min="1" max="1" width="6.125" style="46" customWidth="1"/>
    <col min="2" max="2" width="5.125" style="46" customWidth="1"/>
    <col min="3" max="3" width="41.625" style="66" customWidth="1"/>
    <col min="4" max="4" width="15.625" style="66" customWidth="1"/>
    <col min="5" max="5" width="6.125" style="67" customWidth="1"/>
    <col min="6" max="6" width="4.375" style="67" customWidth="1"/>
    <col min="7" max="8" width="7.25390625" style="67" customWidth="1"/>
    <col min="9" max="9" width="14.00390625" style="64" customWidth="1"/>
    <col min="10" max="21" width="9.00390625" style="46" customWidth="1"/>
    <col min="22" max="22" width="13.00390625" style="46" bestFit="1" customWidth="1"/>
    <col min="23" max="16384" width="9.00390625" style="46" customWidth="1"/>
  </cols>
  <sheetData>
    <row r="1" spans="1:9" s="26" customFormat="1" ht="16.5">
      <c r="A1" s="23" t="s">
        <v>37</v>
      </c>
      <c r="B1" s="24"/>
      <c r="C1" s="25"/>
      <c r="D1" s="98"/>
      <c r="E1" s="98"/>
      <c r="F1" s="98"/>
      <c r="G1" s="98"/>
      <c r="H1" s="98"/>
      <c r="I1" s="98"/>
    </row>
    <row r="2" spans="1:9" s="26" customFormat="1" ht="20.25" customHeight="1">
      <c r="A2" s="99" t="s">
        <v>143</v>
      </c>
      <c r="B2" s="100"/>
      <c r="C2" s="100"/>
      <c r="D2" s="100"/>
      <c r="E2" s="100"/>
      <c r="F2" s="100"/>
      <c r="G2" s="100"/>
      <c r="H2" s="100"/>
      <c r="I2" s="100"/>
    </row>
    <row r="3" spans="1:9" s="26" customFormat="1" ht="33.75" customHeight="1">
      <c r="A3" s="27" t="s">
        <v>129</v>
      </c>
      <c r="B3" s="28"/>
      <c r="C3" s="29"/>
      <c r="D3" s="30"/>
      <c r="E3" s="101" t="s">
        <v>130</v>
      </c>
      <c r="F3" s="102"/>
      <c r="G3" s="102"/>
      <c r="H3" s="102"/>
      <c r="I3" s="102"/>
    </row>
    <row r="4" spans="1:9" s="26" customFormat="1" ht="22.5" customHeight="1" thickBot="1">
      <c r="A4" s="31" t="s">
        <v>38</v>
      </c>
      <c r="B4" s="32"/>
      <c r="C4" s="33"/>
      <c r="D4" s="34"/>
      <c r="E4" s="35"/>
      <c r="F4" s="36"/>
      <c r="G4" s="36"/>
      <c r="H4" s="36"/>
      <c r="I4" s="36"/>
    </row>
    <row r="5" spans="1:9" s="40" customFormat="1" ht="30" thickBot="1" thickTop="1">
      <c r="A5" s="103" t="s">
        <v>1</v>
      </c>
      <c r="B5" s="104"/>
      <c r="C5" s="37" t="s">
        <v>2</v>
      </c>
      <c r="D5" s="37" t="s">
        <v>39</v>
      </c>
      <c r="E5" s="105" t="s">
        <v>160</v>
      </c>
      <c r="F5" s="106"/>
      <c r="G5" s="107"/>
      <c r="H5" s="38" t="s">
        <v>40</v>
      </c>
      <c r="I5" s="39" t="s">
        <v>41</v>
      </c>
    </row>
    <row r="6" spans="1:22" s="41" customFormat="1" ht="16.5" customHeight="1">
      <c r="A6" s="108" t="s">
        <v>42</v>
      </c>
      <c r="B6" s="110" t="s">
        <v>149</v>
      </c>
      <c r="C6" s="186" t="s">
        <v>142</v>
      </c>
      <c r="D6" s="187" t="s">
        <v>161</v>
      </c>
      <c r="E6" s="112"/>
      <c r="F6" s="113"/>
      <c r="G6" s="114"/>
      <c r="H6" s="118">
        <f>(E6*0.3)</f>
        <v>0</v>
      </c>
      <c r="I6" s="120" t="s">
        <v>11</v>
      </c>
      <c r="V6" s="188">
        <v>0.3</v>
      </c>
    </row>
    <row r="7" spans="1:9" s="41" customFormat="1" ht="42" customHeight="1">
      <c r="A7" s="109"/>
      <c r="B7" s="111"/>
      <c r="C7" s="186" t="s">
        <v>141</v>
      </c>
      <c r="D7" s="189"/>
      <c r="E7" s="115"/>
      <c r="F7" s="116"/>
      <c r="G7" s="117"/>
      <c r="H7" s="119"/>
      <c r="I7" s="121"/>
    </row>
    <row r="8" spans="1:9" s="41" customFormat="1" ht="15.75">
      <c r="A8" s="109"/>
      <c r="B8" s="111"/>
      <c r="C8" s="186" t="s">
        <v>140</v>
      </c>
      <c r="D8" s="189"/>
      <c r="E8" s="115"/>
      <c r="F8" s="116"/>
      <c r="G8" s="117"/>
      <c r="H8" s="119"/>
      <c r="I8" s="121"/>
    </row>
    <row r="9" spans="1:9" s="41" customFormat="1" ht="28.5">
      <c r="A9" s="109"/>
      <c r="B9" s="111"/>
      <c r="C9" s="186" t="s">
        <v>139</v>
      </c>
      <c r="D9" s="189"/>
      <c r="E9" s="115"/>
      <c r="F9" s="116"/>
      <c r="G9" s="117"/>
      <c r="H9" s="119"/>
      <c r="I9" s="121"/>
    </row>
    <row r="10" spans="1:9" s="41" customFormat="1" ht="15.75">
      <c r="A10" s="109"/>
      <c r="B10" s="111"/>
      <c r="C10" s="186" t="s">
        <v>158</v>
      </c>
      <c r="D10" s="189"/>
      <c r="E10" s="115"/>
      <c r="F10" s="116"/>
      <c r="G10" s="117"/>
      <c r="H10" s="119"/>
      <c r="I10" s="121"/>
    </row>
    <row r="11" spans="1:9" s="41" customFormat="1" ht="16.5" thickBot="1">
      <c r="A11" s="109"/>
      <c r="B11" s="111"/>
      <c r="C11" s="186" t="s">
        <v>159</v>
      </c>
      <c r="D11" s="189"/>
      <c r="E11" s="115"/>
      <c r="F11" s="116"/>
      <c r="G11" s="117"/>
      <c r="H11" s="119"/>
      <c r="I11" s="121"/>
    </row>
    <row r="12" spans="1:9" s="41" customFormat="1" ht="29.25" thickBot="1">
      <c r="A12" s="109"/>
      <c r="B12" s="42"/>
      <c r="C12" s="190" t="s">
        <v>2</v>
      </c>
      <c r="D12" s="43" t="s">
        <v>83</v>
      </c>
      <c r="E12" s="122" t="s">
        <v>160</v>
      </c>
      <c r="F12" s="123"/>
      <c r="G12" s="124"/>
      <c r="H12" s="43" t="s">
        <v>43</v>
      </c>
      <c r="I12" s="44" t="s">
        <v>41</v>
      </c>
    </row>
    <row r="13" spans="1:9" s="41" customFormat="1" ht="15.75" customHeight="1">
      <c r="A13" s="109"/>
      <c r="B13" s="125" t="s">
        <v>44</v>
      </c>
      <c r="C13" s="186" t="s">
        <v>162</v>
      </c>
      <c r="D13" s="95">
        <v>0</v>
      </c>
      <c r="E13" s="112"/>
      <c r="F13" s="113"/>
      <c r="G13" s="114"/>
      <c r="H13" s="130">
        <f>(E13*0.7)</f>
        <v>0</v>
      </c>
      <c r="I13" s="120" t="s">
        <v>163</v>
      </c>
    </row>
    <row r="14" spans="1:9" s="41" customFormat="1" ht="15.75" customHeight="1">
      <c r="A14" s="109"/>
      <c r="B14" s="110"/>
      <c r="C14" s="186" t="s">
        <v>164</v>
      </c>
      <c r="D14" s="191">
        <v>0</v>
      </c>
      <c r="E14" s="115"/>
      <c r="F14" s="116"/>
      <c r="G14" s="117"/>
      <c r="H14" s="130"/>
      <c r="I14" s="120"/>
    </row>
    <row r="15" spans="1:9" s="41" customFormat="1" ht="28.5">
      <c r="A15" s="109"/>
      <c r="B15" s="110"/>
      <c r="C15" s="186" t="s">
        <v>165</v>
      </c>
      <c r="D15" s="191">
        <v>0</v>
      </c>
      <c r="E15" s="115"/>
      <c r="F15" s="116"/>
      <c r="G15" s="117"/>
      <c r="H15" s="130"/>
      <c r="I15" s="120"/>
    </row>
    <row r="16" spans="1:9" s="41" customFormat="1" ht="31.5" customHeight="1">
      <c r="A16" s="109"/>
      <c r="B16" s="110"/>
      <c r="C16" s="186" t="s">
        <v>166</v>
      </c>
      <c r="D16" s="191">
        <v>0</v>
      </c>
      <c r="E16" s="115"/>
      <c r="F16" s="116"/>
      <c r="G16" s="117"/>
      <c r="H16" s="130"/>
      <c r="I16" s="120"/>
    </row>
    <row r="17" spans="1:9" s="41" customFormat="1" ht="15.75">
      <c r="A17" s="109"/>
      <c r="B17" s="110"/>
      <c r="C17" s="186" t="s">
        <v>167</v>
      </c>
      <c r="D17" s="191">
        <v>0</v>
      </c>
      <c r="E17" s="115"/>
      <c r="F17" s="116"/>
      <c r="G17" s="117"/>
      <c r="H17" s="130"/>
      <c r="I17" s="120"/>
    </row>
    <row r="18" spans="1:9" s="41" customFormat="1" ht="15.75">
      <c r="A18" s="109"/>
      <c r="B18" s="110"/>
      <c r="C18" s="186" t="s">
        <v>168</v>
      </c>
      <c r="D18" s="191">
        <v>0</v>
      </c>
      <c r="E18" s="115"/>
      <c r="F18" s="116"/>
      <c r="G18" s="117"/>
      <c r="H18" s="130"/>
      <c r="I18" s="120"/>
    </row>
    <row r="19" spans="1:9" s="41" customFormat="1" ht="15.75">
      <c r="A19" s="109"/>
      <c r="B19" s="110"/>
      <c r="C19" s="186" t="s">
        <v>169</v>
      </c>
      <c r="D19" s="191">
        <v>0</v>
      </c>
      <c r="E19" s="115"/>
      <c r="F19" s="116"/>
      <c r="G19" s="117"/>
      <c r="H19" s="130"/>
      <c r="I19" s="120"/>
    </row>
    <row r="20" spans="1:9" s="41" customFormat="1" ht="15.75">
      <c r="A20" s="109"/>
      <c r="B20" s="110"/>
      <c r="C20" s="186" t="s">
        <v>147</v>
      </c>
      <c r="D20" s="191">
        <v>0</v>
      </c>
      <c r="E20" s="115"/>
      <c r="F20" s="116"/>
      <c r="G20" s="117"/>
      <c r="H20" s="130"/>
      <c r="I20" s="120"/>
    </row>
    <row r="21" spans="1:9" s="41" customFormat="1" ht="15.75">
      <c r="A21" s="109"/>
      <c r="B21" s="126"/>
      <c r="C21" s="186" t="s">
        <v>170</v>
      </c>
      <c r="D21" s="191">
        <v>0</v>
      </c>
      <c r="E21" s="127"/>
      <c r="F21" s="128"/>
      <c r="G21" s="129"/>
      <c r="H21" s="118"/>
      <c r="I21" s="131"/>
    </row>
    <row r="22" spans="1:9" ht="16.5">
      <c r="A22" s="132" t="s">
        <v>45</v>
      </c>
      <c r="B22" s="133"/>
      <c r="C22" s="133"/>
      <c r="D22" s="134"/>
      <c r="E22" s="192"/>
      <c r="F22" s="192"/>
      <c r="G22" s="193"/>
      <c r="H22" s="70">
        <f>H6+H13</f>
        <v>0</v>
      </c>
      <c r="I22" s="45"/>
    </row>
    <row r="23" spans="1:9" ht="16.5" customHeight="1">
      <c r="A23" s="135" t="s">
        <v>46</v>
      </c>
      <c r="B23" s="136"/>
      <c r="C23" s="47" t="s">
        <v>47</v>
      </c>
      <c r="D23" s="141" t="s">
        <v>48</v>
      </c>
      <c r="E23" s="48" t="s">
        <v>49</v>
      </c>
      <c r="F23" s="48">
        <v>0</v>
      </c>
      <c r="G23" s="143">
        <f>IF((E23*F23+E24*F24+E25*F25+E26*F26+E27*F27+E28*F28+E29*F29)&lt;=-10,-10,(E23*F23+E24*F24+E25*F25+E26*F26+E27*F27+E28*F28+E29*F29))</f>
        <v>0</v>
      </c>
      <c r="H23" s="146"/>
      <c r="I23" s="149" t="s">
        <v>50</v>
      </c>
    </row>
    <row r="24" spans="1:9" ht="19.5" customHeight="1">
      <c r="A24" s="137"/>
      <c r="B24" s="138"/>
      <c r="C24" s="49" t="s">
        <v>51</v>
      </c>
      <c r="D24" s="142"/>
      <c r="E24" s="50" t="s">
        <v>49</v>
      </c>
      <c r="F24" s="48">
        <v>0</v>
      </c>
      <c r="G24" s="144"/>
      <c r="H24" s="147"/>
      <c r="I24" s="150"/>
    </row>
    <row r="25" spans="1:9" ht="28.5">
      <c r="A25" s="137"/>
      <c r="B25" s="138"/>
      <c r="C25" s="4" t="s">
        <v>52</v>
      </c>
      <c r="D25" s="51" t="s">
        <v>53</v>
      </c>
      <c r="E25" s="52" t="s">
        <v>49</v>
      </c>
      <c r="F25" s="52">
        <v>0</v>
      </c>
      <c r="G25" s="144"/>
      <c r="H25" s="147"/>
      <c r="I25" s="150"/>
    </row>
    <row r="26" spans="1:9" ht="28.5">
      <c r="A26" s="137"/>
      <c r="B26" s="138"/>
      <c r="C26" s="4" t="s">
        <v>54</v>
      </c>
      <c r="D26" s="51" t="s">
        <v>55</v>
      </c>
      <c r="E26" s="53" t="s">
        <v>49</v>
      </c>
      <c r="F26" s="52">
        <v>0</v>
      </c>
      <c r="G26" s="144"/>
      <c r="H26" s="147"/>
      <c r="I26" s="150"/>
    </row>
    <row r="27" spans="1:9" ht="28.5">
      <c r="A27" s="137"/>
      <c r="B27" s="138"/>
      <c r="C27" s="4" t="s">
        <v>56</v>
      </c>
      <c r="D27" s="51" t="s">
        <v>57</v>
      </c>
      <c r="E27" s="52" t="s">
        <v>49</v>
      </c>
      <c r="F27" s="52">
        <v>0</v>
      </c>
      <c r="G27" s="144"/>
      <c r="H27" s="147"/>
      <c r="I27" s="150"/>
    </row>
    <row r="28" spans="1:9" ht="28.5">
      <c r="A28" s="137"/>
      <c r="B28" s="138"/>
      <c r="C28" s="4" t="s">
        <v>58</v>
      </c>
      <c r="D28" s="51" t="s">
        <v>59</v>
      </c>
      <c r="E28" s="53" t="s">
        <v>60</v>
      </c>
      <c r="F28" s="52" t="s">
        <v>138</v>
      </c>
      <c r="G28" s="144"/>
      <c r="H28" s="147"/>
      <c r="I28" s="150"/>
    </row>
    <row r="29" spans="1:9" ht="42.75">
      <c r="A29" s="139"/>
      <c r="B29" s="140"/>
      <c r="C29" s="4" t="s">
        <v>61</v>
      </c>
      <c r="D29" s="51" t="s">
        <v>62</v>
      </c>
      <c r="E29" s="53" t="s">
        <v>63</v>
      </c>
      <c r="F29" s="52">
        <v>0</v>
      </c>
      <c r="G29" s="145"/>
      <c r="H29" s="148"/>
      <c r="I29" s="151"/>
    </row>
    <row r="30" spans="1:9" ht="15.75">
      <c r="A30" s="155" t="s">
        <v>64</v>
      </c>
      <c r="B30" s="156"/>
      <c r="C30" s="157"/>
      <c r="D30" s="157"/>
      <c r="E30" s="158"/>
      <c r="F30" s="158"/>
      <c r="G30" s="159"/>
      <c r="H30" s="54">
        <f>G23</f>
        <v>0</v>
      </c>
      <c r="I30" s="55"/>
    </row>
    <row r="31" spans="1:9" ht="16.5" customHeight="1">
      <c r="A31" s="135" t="s">
        <v>35</v>
      </c>
      <c r="B31" s="136"/>
      <c r="C31" s="56" t="s">
        <v>137</v>
      </c>
      <c r="D31" s="56" t="s">
        <v>171</v>
      </c>
      <c r="E31" s="53" t="s">
        <v>128</v>
      </c>
      <c r="F31" s="52">
        <v>0</v>
      </c>
      <c r="G31" s="194">
        <f>IF(E31*F31&gt;=3,3,E31*F31)</f>
        <v>0</v>
      </c>
      <c r="H31" s="52"/>
      <c r="I31" s="149" t="s">
        <v>11</v>
      </c>
    </row>
    <row r="32" spans="1:9" ht="15.75">
      <c r="A32" s="137"/>
      <c r="B32" s="138"/>
      <c r="C32" s="56" t="s">
        <v>136</v>
      </c>
      <c r="D32" s="56" t="s">
        <v>172</v>
      </c>
      <c r="E32" s="53" t="s">
        <v>65</v>
      </c>
      <c r="F32" s="52">
        <v>0</v>
      </c>
      <c r="G32" s="194">
        <f>IF(E32*F32&gt;=2,2,E32*F32)</f>
        <v>0</v>
      </c>
      <c r="H32" s="52"/>
      <c r="I32" s="160"/>
    </row>
    <row r="33" spans="1:9" ht="15.75">
      <c r="A33" s="139"/>
      <c r="B33" s="140"/>
      <c r="C33" s="78" t="s">
        <v>135</v>
      </c>
      <c r="D33" s="56" t="s">
        <v>173</v>
      </c>
      <c r="E33" s="53" t="s">
        <v>66</v>
      </c>
      <c r="F33" s="52">
        <v>0</v>
      </c>
      <c r="G33" s="194">
        <f>IF(E33*F33&gt;=1,1,E33*F33)</f>
        <v>0</v>
      </c>
      <c r="H33" s="52"/>
      <c r="I33" s="161"/>
    </row>
    <row r="34" spans="1:9" ht="15.75">
      <c r="A34" s="162" t="s">
        <v>36</v>
      </c>
      <c r="B34" s="163"/>
      <c r="C34" s="164"/>
      <c r="D34" s="164"/>
      <c r="E34" s="164"/>
      <c r="F34" s="164"/>
      <c r="G34" s="159"/>
      <c r="H34" s="195">
        <v>60</v>
      </c>
      <c r="I34" s="57"/>
    </row>
    <row r="35" spans="1:9" ht="15.75">
      <c r="A35" s="155" t="s">
        <v>67</v>
      </c>
      <c r="B35" s="156"/>
      <c r="C35" s="165"/>
      <c r="D35" s="165"/>
      <c r="E35" s="165"/>
      <c r="F35" s="165"/>
      <c r="G35" s="159"/>
      <c r="H35" s="196">
        <f>G32+G33+H34+G31</f>
        <v>60</v>
      </c>
      <c r="I35" s="55"/>
    </row>
    <row r="36" spans="1:9" ht="26.25" customHeight="1" thickBot="1">
      <c r="A36" s="152" t="s">
        <v>68</v>
      </c>
      <c r="B36" s="153"/>
      <c r="C36" s="153"/>
      <c r="D36" s="154"/>
      <c r="E36" s="154"/>
      <c r="F36" s="154"/>
      <c r="G36" s="154"/>
      <c r="H36" s="197">
        <f>IF(H22+H30+H35&gt;=100,100,H22+H30+H35)</f>
        <v>60</v>
      </c>
      <c r="I36" s="58"/>
    </row>
    <row r="37" spans="1:9" ht="16.5" thickTop="1">
      <c r="A37" s="59" t="s">
        <v>69</v>
      </c>
      <c r="B37" s="60"/>
      <c r="C37" s="60"/>
      <c r="D37" s="61"/>
      <c r="E37" s="62"/>
      <c r="F37" s="62"/>
      <c r="G37" s="62"/>
      <c r="H37" s="62"/>
      <c r="I37" s="63"/>
    </row>
    <row r="38" spans="1:22" ht="15.75">
      <c r="A38" s="59" t="s">
        <v>70</v>
      </c>
      <c r="B38" s="60"/>
      <c r="C38" s="60"/>
      <c r="D38" s="61"/>
      <c r="E38" s="62"/>
      <c r="F38" s="62"/>
      <c r="G38" s="62"/>
      <c r="H38" s="62"/>
      <c r="I38" s="63"/>
      <c r="V38" s="46">
        <v>20190422115607</v>
      </c>
    </row>
    <row r="39" spans="1:9" ht="15.75">
      <c r="A39" s="59"/>
      <c r="B39" s="59"/>
      <c r="C39" s="59"/>
      <c r="D39" s="59"/>
      <c r="E39" s="59"/>
      <c r="F39" s="59"/>
      <c r="G39" s="59"/>
      <c r="H39" s="64"/>
      <c r="I39" s="65"/>
    </row>
  </sheetData>
  <sheetProtection/>
  <mergeCells count="28">
    <mergeCell ref="A36:G36"/>
    <mergeCell ref="A30:G30"/>
    <mergeCell ref="A31:B33"/>
    <mergeCell ref="I31:I33"/>
    <mergeCell ref="A34:G34"/>
    <mergeCell ref="A35:G35"/>
    <mergeCell ref="A22:G22"/>
    <mergeCell ref="A23:B29"/>
    <mergeCell ref="D23:D24"/>
    <mergeCell ref="G23:G29"/>
    <mergeCell ref="H23:H29"/>
    <mergeCell ref="I23:I29"/>
    <mergeCell ref="I6:I11"/>
    <mergeCell ref="E12:G12"/>
    <mergeCell ref="B13:B21"/>
    <mergeCell ref="E13:G21"/>
    <mergeCell ref="H13:H21"/>
    <mergeCell ref="I13:I21"/>
    <mergeCell ref="D1:I1"/>
    <mergeCell ref="A2:I2"/>
    <mergeCell ref="E3:I3"/>
    <mergeCell ref="A5:B5"/>
    <mergeCell ref="E5:G5"/>
    <mergeCell ref="A6:A21"/>
    <mergeCell ref="B6:B11"/>
    <mergeCell ref="D6:D11"/>
    <mergeCell ref="E6:G11"/>
    <mergeCell ref="H6:H11"/>
  </mergeCells>
  <printOptions horizontalCentered="1"/>
  <pageMargins left="0.3937007874015748" right="0.3937007874015748" top="0.3937007874015748" bottom="0.3937007874015748" header="0.3937007874015748" footer="0.3937007874015748"/>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B28">
      <selection activeCell="B15" sqref="B15:C15"/>
    </sheetView>
  </sheetViews>
  <sheetFormatPr defaultColWidth="9.00390625" defaultRowHeight="15.75"/>
  <cols>
    <col min="1" max="1" width="6.125" style="26" customWidth="1"/>
    <col min="2" max="2" width="24.75390625" style="199" customWidth="1"/>
    <col min="3" max="3" width="27.75390625" style="199" customWidth="1"/>
    <col min="4" max="4" width="9.50390625" style="199" bestFit="1" customWidth="1"/>
    <col min="5" max="5" width="8.625" style="199" customWidth="1"/>
    <col min="6" max="6" width="13.625" style="199" bestFit="1" customWidth="1"/>
    <col min="7" max="7" width="11.125" style="199" customWidth="1"/>
    <col min="8" max="8" width="20.50390625" style="199" bestFit="1" customWidth="1"/>
    <col min="9" max="16384" width="9.00390625" style="26" customWidth="1"/>
  </cols>
  <sheetData>
    <row r="1" ht="16.5">
      <c r="A1" s="370" t="s">
        <v>259</v>
      </c>
    </row>
    <row r="2" spans="1:10" ht="23.25" customHeight="1">
      <c r="A2" s="99" t="s">
        <v>144</v>
      </c>
      <c r="B2" s="371"/>
      <c r="C2" s="371"/>
      <c r="D2" s="371"/>
      <c r="E2" s="371"/>
      <c r="F2" s="371"/>
      <c r="G2" s="371"/>
      <c r="H2" s="371"/>
      <c r="I2" s="96"/>
      <c r="J2" s="96"/>
    </row>
    <row r="3" spans="1:2" ht="19.5" customHeight="1">
      <c r="A3" s="199"/>
      <c r="B3" s="372"/>
    </row>
    <row r="4" spans="1:8" ht="24" customHeight="1">
      <c r="A4" s="101" t="s">
        <v>129</v>
      </c>
      <c r="B4" s="102"/>
      <c r="C4" s="102"/>
      <c r="D4" s="101" t="s">
        <v>130</v>
      </c>
      <c r="E4" s="102"/>
      <c r="F4" s="102"/>
      <c r="G4" s="102"/>
      <c r="H4" s="102"/>
    </row>
    <row r="5" spans="1:8" ht="24" customHeight="1" thickBot="1">
      <c r="A5" s="373" t="s">
        <v>71</v>
      </c>
      <c r="B5" s="97"/>
      <c r="C5" s="97"/>
      <c r="D5" s="27"/>
      <c r="E5" s="97"/>
      <c r="F5" s="97"/>
      <c r="G5" s="97"/>
      <c r="H5" s="97"/>
    </row>
    <row r="6" spans="1:8" ht="35.25" customHeight="1" thickBot="1" thickTop="1">
      <c r="A6" s="374" t="s">
        <v>1</v>
      </c>
      <c r="B6" s="375" t="s">
        <v>72</v>
      </c>
      <c r="C6" s="376"/>
      <c r="D6" s="377" t="s">
        <v>3</v>
      </c>
      <c r="E6" s="378"/>
      <c r="F6" s="379" t="s">
        <v>260</v>
      </c>
      <c r="G6" s="380" t="s">
        <v>261</v>
      </c>
      <c r="H6" s="381" t="s">
        <v>262</v>
      </c>
    </row>
    <row r="7" spans="1:23" ht="19.5" customHeight="1">
      <c r="A7" s="382" t="s">
        <v>263</v>
      </c>
      <c r="B7" s="383" t="s">
        <v>264</v>
      </c>
      <c r="C7" s="383"/>
      <c r="D7" s="384" t="s">
        <v>265</v>
      </c>
      <c r="E7" s="385"/>
      <c r="F7" s="386">
        <f>IF(W7*2&gt;=30,30,W7*2)</f>
        <v>0</v>
      </c>
      <c r="G7" s="387">
        <f>F7*0.7</f>
        <v>0</v>
      </c>
      <c r="H7" s="388" t="s">
        <v>126</v>
      </c>
      <c r="W7" s="67">
        <v>0</v>
      </c>
    </row>
    <row r="8" spans="1:8" ht="19.5" customHeight="1">
      <c r="A8" s="389"/>
      <c r="B8" s="390" t="s">
        <v>266</v>
      </c>
      <c r="C8" s="390"/>
      <c r="D8" s="391"/>
      <c r="E8" s="392"/>
      <c r="F8" s="393"/>
      <c r="G8" s="394"/>
      <c r="H8" s="395"/>
    </row>
    <row r="9" spans="1:8" ht="19.5" customHeight="1">
      <c r="A9" s="389"/>
      <c r="B9" s="390" t="s">
        <v>267</v>
      </c>
      <c r="C9" s="390"/>
      <c r="D9" s="391"/>
      <c r="E9" s="392"/>
      <c r="F9" s="393"/>
      <c r="G9" s="394"/>
      <c r="H9" s="395"/>
    </row>
    <row r="10" spans="1:8" ht="15.75">
      <c r="A10" s="389"/>
      <c r="B10" s="390" t="s">
        <v>268</v>
      </c>
      <c r="C10" s="390"/>
      <c r="D10" s="391"/>
      <c r="E10" s="392"/>
      <c r="F10" s="393"/>
      <c r="G10" s="394"/>
      <c r="H10" s="395"/>
    </row>
    <row r="11" spans="1:8" ht="21" customHeight="1">
      <c r="A11" s="389"/>
      <c r="B11" s="390" t="s">
        <v>269</v>
      </c>
      <c r="C11" s="390"/>
      <c r="D11" s="391"/>
      <c r="E11" s="392"/>
      <c r="F11" s="393"/>
      <c r="G11" s="394"/>
      <c r="H11" s="395"/>
    </row>
    <row r="12" spans="1:8" ht="15.75">
      <c r="A12" s="389"/>
      <c r="B12" s="390" t="s">
        <v>301</v>
      </c>
      <c r="C12" s="390"/>
      <c r="D12" s="391"/>
      <c r="E12" s="392"/>
      <c r="F12" s="393"/>
      <c r="G12" s="394"/>
      <c r="H12" s="395"/>
    </row>
    <row r="13" spans="1:8" ht="19.5" customHeight="1">
      <c r="A13" s="389"/>
      <c r="B13" s="390" t="s">
        <v>270</v>
      </c>
      <c r="C13" s="390"/>
      <c r="D13" s="391"/>
      <c r="E13" s="392"/>
      <c r="F13" s="393"/>
      <c r="G13" s="394"/>
      <c r="H13" s="395"/>
    </row>
    <row r="14" spans="1:8" ht="19.5" customHeight="1" thickBot="1">
      <c r="A14" s="396"/>
      <c r="B14" s="397" t="s">
        <v>271</v>
      </c>
      <c r="C14" s="397"/>
      <c r="D14" s="398"/>
      <c r="E14" s="399"/>
      <c r="F14" s="400"/>
      <c r="G14" s="401"/>
      <c r="H14" s="402"/>
    </row>
    <row r="15" spans="1:8" ht="35.25" customHeight="1" thickBot="1">
      <c r="A15" s="403" t="s">
        <v>1</v>
      </c>
      <c r="B15" s="404" t="s">
        <v>72</v>
      </c>
      <c r="C15" s="405"/>
      <c r="D15" s="379" t="s">
        <v>4</v>
      </c>
      <c r="E15" s="379" t="s">
        <v>5</v>
      </c>
      <c r="F15" s="379" t="s">
        <v>260</v>
      </c>
      <c r="G15" s="379" t="s">
        <v>272</v>
      </c>
      <c r="H15" s="406" t="s">
        <v>262</v>
      </c>
    </row>
    <row r="16" spans="1:8" ht="35.25" customHeight="1">
      <c r="A16" s="407" t="s">
        <v>273</v>
      </c>
      <c r="B16" s="383" t="s">
        <v>274</v>
      </c>
      <c r="C16" s="383"/>
      <c r="D16" s="408">
        <v>5</v>
      </c>
      <c r="E16" s="409">
        <v>0</v>
      </c>
      <c r="F16" s="410">
        <f>IF(D16*E16+D17*E17+D18*E18+D19*E19+D20*E20+D21*E21+D22*E22+D25*E25+D26*E26+E27+E28+E29+E30+W31&gt;=30,30,D16*E16+D17*E17+D18*E18+D19*E19+D20*E20+D21*E21+D22*E22+D25*E25+D26*E26+E27+E28+E29+E30+W31)</f>
        <v>0</v>
      </c>
      <c r="G16" s="410">
        <f>F16*0.3</f>
        <v>0</v>
      </c>
      <c r="H16" s="411" t="s">
        <v>73</v>
      </c>
    </row>
    <row r="17" spans="1:8" ht="32.25" customHeight="1">
      <c r="A17" s="412"/>
      <c r="B17" s="413" t="s">
        <v>275</v>
      </c>
      <c r="C17" s="414"/>
      <c r="D17" s="415">
        <v>3</v>
      </c>
      <c r="E17" s="415">
        <v>0</v>
      </c>
      <c r="F17" s="416"/>
      <c r="G17" s="417"/>
      <c r="H17" s="418" t="s">
        <v>73</v>
      </c>
    </row>
    <row r="18" spans="1:8" ht="23.25" customHeight="1">
      <c r="A18" s="412"/>
      <c r="B18" s="413" t="s">
        <v>276</v>
      </c>
      <c r="C18" s="414"/>
      <c r="D18" s="415">
        <v>1</v>
      </c>
      <c r="E18" s="415">
        <v>0</v>
      </c>
      <c r="F18" s="416"/>
      <c r="G18" s="417"/>
      <c r="H18" s="418" t="s">
        <v>73</v>
      </c>
    </row>
    <row r="19" spans="1:8" ht="21.75" customHeight="1">
      <c r="A19" s="412"/>
      <c r="B19" s="390" t="s">
        <v>277</v>
      </c>
      <c r="C19" s="390"/>
      <c r="D19" s="419">
        <v>5</v>
      </c>
      <c r="E19" s="419">
        <v>0</v>
      </c>
      <c r="F19" s="416"/>
      <c r="G19" s="417"/>
      <c r="H19" s="420" t="s">
        <v>73</v>
      </c>
    </row>
    <row r="20" spans="1:8" ht="38.25" customHeight="1">
      <c r="A20" s="412"/>
      <c r="B20" s="390" t="s">
        <v>278</v>
      </c>
      <c r="C20" s="390"/>
      <c r="D20" s="419">
        <v>1</v>
      </c>
      <c r="E20" s="419">
        <v>0</v>
      </c>
      <c r="F20" s="416"/>
      <c r="G20" s="417"/>
      <c r="H20" s="420" t="s">
        <v>127</v>
      </c>
    </row>
    <row r="21" spans="1:8" ht="39.75" customHeight="1">
      <c r="A21" s="412"/>
      <c r="B21" s="390" t="s">
        <v>279</v>
      </c>
      <c r="C21" s="390"/>
      <c r="D21" s="419">
        <v>1</v>
      </c>
      <c r="E21" s="419">
        <v>0</v>
      </c>
      <c r="F21" s="416"/>
      <c r="G21" s="417"/>
      <c r="H21" s="420" t="s">
        <v>127</v>
      </c>
    </row>
    <row r="22" spans="1:8" ht="34.5" customHeight="1">
      <c r="A22" s="412"/>
      <c r="B22" s="390" t="s">
        <v>280</v>
      </c>
      <c r="C22" s="390"/>
      <c r="D22" s="188">
        <v>1</v>
      </c>
      <c r="E22" s="419">
        <v>0</v>
      </c>
      <c r="F22" s="416"/>
      <c r="G22" s="417"/>
      <c r="H22" s="420" t="s">
        <v>127</v>
      </c>
    </row>
    <row r="23" spans="1:8" ht="34.5" customHeight="1">
      <c r="A23" s="412"/>
      <c r="B23" s="413" t="s">
        <v>281</v>
      </c>
      <c r="C23" s="414"/>
      <c r="D23" s="419">
        <v>2</v>
      </c>
      <c r="E23" s="419">
        <v>0</v>
      </c>
      <c r="F23" s="416"/>
      <c r="G23" s="417"/>
      <c r="H23" s="420" t="s">
        <v>127</v>
      </c>
    </row>
    <row r="24" spans="1:8" ht="34.5" customHeight="1">
      <c r="A24" s="412"/>
      <c r="B24" s="413" t="s">
        <v>282</v>
      </c>
      <c r="C24" s="414"/>
      <c r="D24" s="419">
        <v>2</v>
      </c>
      <c r="E24" s="419">
        <v>0</v>
      </c>
      <c r="F24" s="416"/>
      <c r="G24" s="417"/>
      <c r="H24" s="420" t="s">
        <v>127</v>
      </c>
    </row>
    <row r="25" spans="1:8" ht="34.5" customHeight="1">
      <c r="A25" s="412"/>
      <c r="B25" s="413" t="s">
        <v>283</v>
      </c>
      <c r="C25" s="414"/>
      <c r="D25" s="419">
        <v>2</v>
      </c>
      <c r="E25" s="419">
        <v>0</v>
      </c>
      <c r="F25" s="416"/>
      <c r="G25" s="417"/>
      <c r="H25" s="420" t="s">
        <v>127</v>
      </c>
    </row>
    <row r="26" spans="1:8" ht="34.5" customHeight="1">
      <c r="A26" s="412"/>
      <c r="B26" s="390" t="s">
        <v>284</v>
      </c>
      <c r="C26" s="390"/>
      <c r="D26" s="419">
        <v>5</v>
      </c>
      <c r="E26" s="419">
        <v>0</v>
      </c>
      <c r="F26" s="416"/>
      <c r="G26" s="417"/>
      <c r="H26" s="420" t="s">
        <v>127</v>
      </c>
    </row>
    <row r="27" spans="1:23" s="423" customFormat="1" ht="30" customHeight="1">
      <c r="A27" s="412"/>
      <c r="B27" s="421" t="s">
        <v>285</v>
      </c>
      <c r="C27" s="422" t="s">
        <v>286</v>
      </c>
      <c r="D27" s="419"/>
      <c r="E27" s="419">
        <f>W27</f>
        <v>0</v>
      </c>
      <c r="F27" s="416"/>
      <c r="G27" s="417"/>
      <c r="H27" s="420" t="s">
        <v>74</v>
      </c>
      <c r="W27" s="424">
        <v>0</v>
      </c>
    </row>
    <row r="28" spans="1:23" s="423" customFormat="1" ht="27" customHeight="1">
      <c r="A28" s="412"/>
      <c r="B28" s="421"/>
      <c r="C28" s="422" t="s">
        <v>287</v>
      </c>
      <c r="D28" s="419"/>
      <c r="E28" s="419">
        <f>W28</f>
        <v>0</v>
      </c>
      <c r="F28" s="416"/>
      <c r="G28" s="417"/>
      <c r="H28" s="420" t="s">
        <v>74</v>
      </c>
      <c r="W28" s="424">
        <v>0</v>
      </c>
    </row>
    <row r="29" spans="1:23" ht="36" customHeight="1">
      <c r="A29" s="412"/>
      <c r="B29" s="421" t="s">
        <v>288</v>
      </c>
      <c r="C29" s="422" t="s">
        <v>289</v>
      </c>
      <c r="D29" s="419"/>
      <c r="E29" s="419">
        <f>W29</f>
        <v>0</v>
      </c>
      <c r="F29" s="416"/>
      <c r="G29" s="417"/>
      <c r="H29" s="420" t="s">
        <v>74</v>
      </c>
      <c r="W29" s="67">
        <v>0</v>
      </c>
    </row>
    <row r="30" spans="1:23" ht="30" customHeight="1">
      <c r="A30" s="412"/>
      <c r="B30" s="421"/>
      <c r="C30" s="422" t="s">
        <v>290</v>
      </c>
      <c r="D30" s="419"/>
      <c r="E30" s="419">
        <f>W30</f>
        <v>0</v>
      </c>
      <c r="F30" s="416"/>
      <c r="G30" s="417"/>
      <c r="H30" s="420" t="s">
        <v>74</v>
      </c>
      <c r="W30" s="67">
        <v>0</v>
      </c>
    </row>
    <row r="31" spans="1:23" ht="30" customHeight="1">
      <c r="A31" s="279"/>
      <c r="B31" s="425" t="s">
        <v>291</v>
      </c>
      <c r="C31" s="426" t="s">
        <v>75</v>
      </c>
      <c r="D31" s="427" t="s">
        <v>150</v>
      </c>
      <c r="E31" s="419">
        <v>0</v>
      </c>
      <c r="F31" s="416"/>
      <c r="G31" s="417"/>
      <c r="H31" s="428" t="s">
        <v>292</v>
      </c>
      <c r="W31" s="26">
        <f>IF(D31*E31+D32*E32+D33*E33+D34*E34+D35*E35&gt;=10,10,D31*E31+D32*E32+D33*E33+D34*E34+D35*E35)</f>
        <v>0</v>
      </c>
    </row>
    <row r="32" spans="1:8" ht="30" customHeight="1">
      <c r="A32" s="279"/>
      <c r="B32" s="429"/>
      <c r="C32" s="426" t="s">
        <v>76</v>
      </c>
      <c r="D32" s="427" t="s">
        <v>150</v>
      </c>
      <c r="E32" s="419">
        <v>0</v>
      </c>
      <c r="F32" s="416"/>
      <c r="G32" s="417"/>
      <c r="H32" s="430"/>
    </row>
    <row r="33" spans="1:8" ht="30" customHeight="1">
      <c r="A33" s="279"/>
      <c r="B33" s="429"/>
      <c r="C33" s="426" t="s">
        <v>77</v>
      </c>
      <c r="D33" s="427" t="s">
        <v>150</v>
      </c>
      <c r="E33" s="419">
        <v>0</v>
      </c>
      <c r="F33" s="416"/>
      <c r="G33" s="417"/>
      <c r="H33" s="430"/>
    </row>
    <row r="34" spans="1:8" ht="30" customHeight="1">
      <c r="A34" s="279"/>
      <c r="B34" s="429"/>
      <c r="C34" s="431" t="s">
        <v>78</v>
      </c>
      <c r="D34" s="427" t="s">
        <v>150</v>
      </c>
      <c r="E34" s="419">
        <v>0</v>
      </c>
      <c r="F34" s="416"/>
      <c r="G34" s="417"/>
      <c r="H34" s="430"/>
    </row>
    <row r="35" spans="1:8" ht="51" customHeight="1">
      <c r="A35" s="279"/>
      <c r="B35" s="432"/>
      <c r="C35" s="433" t="s">
        <v>79</v>
      </c>
      <c r="D35" s="427" t="s">
        <v>150</v>
      </c>
      <c r="E35" s="419">
        <v>0</v>
      </c>
      <c r="F35" s="434"/>
      <c r="G35" s="435"/>
      <c r="H35" s="388"/>
    </row>
    <row r="36" spans="1:8" ht="27.75" customHeight="1">
      <c r="A36" s="436" t="s">
        <v>45</v>
      </c>
      <c r="B36" s="437"/>
      <c r="C36" s="437"/>
      <c r="D36" s="437"/>
      <c r="E36" s="437"/>
      <c r="F36" s="437"/>
      <c r="G36" s="438">
        <f>G7+G16</f>
        <v>0</v>
      </c>
      <c r="H36" s="439"/>
    </row>
    <row r="37" spans="1:23" ht="126" customHeight="1">
      <c r="A37" s="440" t="s">
        <v>80</v>
      </c>
      <c r="B37" s="390" t="s">
        <v>293</v>
      </c>
      <c r="C37" s="390"/>
      <c r="D37" s="441">
        <v>-4</v>
      </c>
      <c r="E37" s="441"/>
      <c r="F37" s="441"/>
      <c r="G37" s="419">
        <v>0</v>
      </c>
      <c r="H37" s="442" t="s">
        <v>127</v>
      </c>
      <c r="W37" s="67">
        <v>1</v>
      </c>
    </row>
    <row r="38" spans="1:23" ht="23.25" customHeight="1">
      <c r="A38" s="389"/>
      <c r="B38" s="443" t="s">
        <v>294</v>
      </c>
      <c r="C38" s="443"/>
      <c r="D38" s="441">
        <v>-2</v>
      </c>
      <c r="E38" s="441"/>
      <c r="F38" s="441"/>
      <c r="G38" s="419">
        <v>0</v>
      </c>
      <c r="H38" s="444" t="s">
        <v>73</v>
      </c>
      <c r="W38" s="67">
        <v>1</v>
      </c>
    </row>
    <row r="39" spans="1:8" ht="25.5" customHeight="1">
      <c r="A39" s="132" t="s">
        <v>295</v>
      </c>
      <c r="B39" s="133"/>
      <c r="C39" s="133"/>
      <c r="D39" s="133"/>
      <c r="E39" s="133"/>
      <c r="F39" s="445"/>
      <c r="G39" s="446">
        <f>G37+G38</f>
        <v>0</v>
      </c>
      <c r="H39" s="439"/>
    </row>
    <row r="40" spans="1:8" ht="25.5" customHeight="1">
      <c r="A40" s="447" t="s">
        <v>145</v>
      </c>
      <c r="B40" s="421" t="s">
        <v>296</v>
      </c>
      <c r="C40" s="421"/>
      <c r="D40" s="419">
        <v>4</v>
      </c>
      <c r="E40" s="419">
        <v>0</v>
      </c>
      <c r="F40" s="419">
        <f>IF(D40*E40&gt;=4,4,D40*E40)</f>
        <v>0</v>
      </c>
      <c r="G40" s="448"/>
      <c r="H40" s="239"/>
    </row>
    <row r="41" spans="1:8" ht="25.5" customHeight="1">
      <c r="A41" s="449"/>
      <c r="B41" s="421" t="s">
        <v>297</v>
      </c>
      <c r="C41" s="421"/>
      <c r="D41" s="419">
        <v>3</v>
      </c>
      <c r="E41" s="419">
        <v>0</v>
      </c>
      <c r="F41" s="419">
        <f>IF(D41*E41&gt;=3,3,D41*E41)</f>
        <v>0</v>
      </c>
      <c r="G41" s="450"/>
      <c r="H41" s="239"/>
    </row>
    <row r="42" spans="1:8" ht="25.5" customHeight="1">
      <c r="A42" s="451"/>
      <c r="B42" s="452" t="s">
        <v>298</v>
      </c>
      <c r="C42" s="453"/>
      <c r="D42" s="419">
        <v>2</v>
      </c>
      <c r="E42" s="419">
        <v>0</v>
      </c>
      <c r="F42" s="419">
        <f>IF(D42*E42&gt;=2,2,D42*E42)</f>
        <v>0</v>
      </c>
      <c r="G42" s="419"/>
      <c r="H42" s="239"/>
    </row>
    <row r="43" spans="1:8" s="25" customFormat="1" ht="17.25" customHeight="1">
      <c r="A43" s="454" t="s">
        <v>36</v>
      </c>
      <c r="B43" s="455"/>
      <c r="C43" s="455"/>
      <c r="D43" s="455"/>
      <c r="E43" s="455"/>
      <c r="F43" s="456"/>
      <c r="G43" s="457">
        <v>60</v>
      </c>
      <c r="H43" s="458"/>
    </row>
    <row r="44" spans="1:8" ht="17.25" customHeight="1">
      <c r="A44" s="459" t="s">
        <v>299</v>
      </c>
      <c r="B44" s="460"/>
      <c r="C44" s="461"/>
      <c r="D44" s="461"/>
      <c r="E44" s="461"/>
      <c r="F44" s="462"/>
      <c r="G44" s="463">
        <f>G43</f>
        <v>60</v>
      </c>
      <c r="H44" s="464"/>
    </row>
    <row r="45" spans="1:8" ht="20.25" customHeight="1" thickBot="1">
      <c r="A45" s="465" t="s">
        <v>300</v>
      </c>
      <c r="B45" s="466"/>
      <c r="C45" s="466"/>
      <c r="D45" s="466"/>
      <c r="E45" s="466"/>
      <c r="F45" s="466"/>
      <c r="G45" s="302">
        <f>IF(G36+G39+G44&gt;=100,100,G36+G39+G44)</f>
        <v>60</v>
      </c>
      <c r="H45" s="467"/>
    </row>
    <row r="46" ht="17.25" thickTop="1">
      <c r="A46" s="26" t="s">
        <v>236</v>
      </c>
    </row>
    <row r="47" ht="16.5">
      <c r="A47" s="26" t="s">
        <v>237</v>
      </c>
    </row>
  </sheetData>
  <sheetProtection/>
  <mergeCells count="51">
    <mergeCell ref="A2:H2"/>
    <mergeCell ref="A4:C4"/>
    <mergeCell ref="D4:H4"/>
    <mergeCell ref="B6:C6"/>
    <mergeCell ref="D6:E6"/>
    <mergeCell ref="A7:A14"/>
    <mergeCell ref="B7:C7"/>
    <mergeCell ref="D7:E14"/>
    <mergeCell ref="F7:F14"/>
    <mergeCell ref="G7:G14"/>
    <mergeCell ref="H7:H14"/>
    <mergeCell ref="B8:C8"/>
    <mergeCell ref="B9:C9"/>
    <mergeCell ref="B10:C10"/>
    <mergeCell ref="B11:C11"/>
    <mergeCell ref="B12:C12"/>
    <mergeCell ref="B13:C13"/>
    <mergeCell ref="B14:C14"/>
    <mergeCell ref="B15:C15"/>
    <mergeCell ref="A16:A30"/>
    <mergeCell ref="B16:C16"/>
    <mergeCell ref="F16:F35"/>
    <mergeCell ref="G16:G35"/>
    <mergeCell ref="B17:C17"/>
    <mergeCell ref="B18:C18"/>
    <mergeCell ref="B19:C19"/>
    <mergeCell ref="B20:C20"/>
    <mergeCell ref="B21:C21"/>
    <mergeCell ref="B22:C22"/>
    <mergeCell ref="B23:C23"/>
    <mergeCell ref="B24:C24"/>
    <mergeCell ref="B25:C25"/>
    <mergeCell ref="B26:C26"/>
    <mergeCell ref="B27:B28"/>
    <mergeCell ref="H31:H35"/>
    <mergeCell ref="A36:F36"/>
    <mergeCell ref="A37:A38"/>
    <mergeCell ref="B37:C37"/>
    <mergeCell ref="D37:F37"/>
    <mergeCell ref="B38:C38"/>
    <mergeCell ref="D38:F38"/>
    <mergeCell ref="A44:F44"/>
    <mergeCell ref="A45:F45"/>
    <mergeCell ref="A39:F39"/>
    <mergeCell ref="A43:F43"/>
    <mergeCell ref="B29:B30"/>
    <mergeCell ref="B31:B35"/>
    <mergeCell ref="A40:A42"/>
    <mergeCell ref="B40:C40"/>
    <mergeCell ref="B41:C41"/>
    <mergeCell ref="B42:C42"/>
  </mergeCells>
  <printOptions horizontalCentered="1"/>
  <pageMargins left="0" right="0" top="0.1968503937007874" bottom="0.1968503937007874" header="0.5118110236220472" footer="0.5118110236220472"/>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0">
      <selection activeCell="L25" sqref="L25"/>
    </sheetView>
  </sheetViews>
  <sheetFormatPr defaultColWidth="9.00390625" defaultRowHeight="15.75"/>
  <cols>
    <col min="1" max="1" width="6.125" style="26" customWidth="1"/>
    <col min="2" max="2" width="36.75390625" style="199" customWidth="1"/>
    <col min="3" max="3" width="32.75390625" style="199" customWidth="1"/>
    <col min="4" max="6" width="7.625" style="67" customWidth="1"/>
    <col min="7" max="7" width="12.25390625" style="199" customWidth="1"/>
    <col min="8" max="8" width="15.50390625" style="199" customWidth="1"/>
    <col min="9" max="9" width="16.375" style="200" customWidth="1"/>
    <col min="10" max="16384" width="9.00390625" style="26" customWidth="1"/>
  </cols>
  <sheetData>
    <row r="1" ht="16.5">
      <c r="A1" s="198" t="s">
        <v>174</v>
      </c>
    </row>
    <row r="2" spans="1:9" ht="21">
      <c r="A2" s="201" t="s">
        <v>175</v>
      </c>
      <c r="B2" s="201"/>
      <c r="C2" s="201"/>
      <c r="D2" s="201"/>
      <c r="E2" s="201"/>
      <c r="F2" s="201"/>
      <c r="G2" s="201"/>
      <c r="H2" s="201"/>
      <c r="I2" s="201"/>
    </row>
    <row r="3" spans="1:9" ht="20.25">
      <c r="A3" s="202"/>
      <c r="B3" s="203"/>
      <c r="C3" s="203"/>
      <c r="D3" s="203"/>
      <c r="E3" s="203"/>
      <c r="F3" s="203"/>
      <c r="G3" s="203"/>
      <c r="H3" s="203"/>
      <c r="I3" s="204"/>
    </row>
    <row r="4" spans="1:9" ht="21">
      <c r="A4" s="205" t="s">
        <v>176</v>
      </c>
      <c r="B4" s="205"/>
      <c r="C4" s="206"/>
      <c r="D4" s="206"/>
      <c r="E4" s="206"/>
      <c r="F4" s="206"/>
      <c r="G4" s="102" t="s">
        <v>177</v>
      </c>
      <c r="H4" s="205"/>
      <c r="I4" s="205"/>
    </row>
    <row r="5" spans="1:9" ht="21" thickBot="1">
      <c r="A5" s="207" t="s">
        <v>178</v>
      </c>
      <c r="B5" s="206"/>
      <c r="C5" s="206"/>
      <c r="D5" s="206"/>
      <c r="E5" s="206"/>
      <c r="F5" s="206"/>
      <c r="G5" s="97"/>
      <c r="H5" s="206"/>
      <c r="I5" s="206"/>
    </row>
    <row r="6" spans="1:9" ht="51" thickBot="1" thickTop="1">
      <c r="A6" s="208" t="s">
        <v>179</v>
      </c>
      <c r="B6" s="209" t="s">
        <v>180</v>
      </c>
      <c r="C6" s="209" t="s">
        <v>181</v>
      </c>
      <c r="D6" s="210" t="s">
        <v>182</v>
      </c>
      <c r="E6" s="210"/>
      <c r="F6" s="210"/>
      <c r="G6" s="211" t="s">
        <v>183</v>
      </c>
      <c r="H6" s="209" t="s">
        <v>184</v>
      </c>
      <c r="I6" s="212" t="s">
        <v>185</v>
      </c>
    </row>
    <row r="7" spans="1:24" ht="36.75" customHeight="1">
      <c r="A7" s="213" t="s">
        <v>186</v>
      </c>
      <c r="B7" s="214" t="s">
        <v>187</v>
      </c>
      <c r="C7" s="215"/>
      <c r="D7" s="216" t="s">
        <v>151</v>
      </c>
      <c r="E7" s="217"/>
      <c r="F7" s="217"/>
      <c r="G7" s="218">
        <f>IF(X7&gt;=40,40,X7)</f>
        <v>40</v>
      </c>
      <c r="H7" s="219"/>
      <c r="I7" s="220" t="s">
        <v>152</v>
      </c>
      <c r="X7" s="67">
        <v>429.32</v>
      </c>
    </row>
    <row r="8" spans="1:9" ht="36.75" customHeight="1">
      <c r="A8" s="221"/>
      <c r="B8" s="222" t="s">
        <v>188</v>
      </c>
      <c r="C8" s="223"/>
      <c r="D8" s="224"/>
      <c r="E8" s="224"/>
      <c r="F8" s="224"/>
      <c r="G8" s="225"/>
      <c r="H8" s="219"/>
      <c r="I8" s="226"/>
    </row>
    <row r="9" spans="1:9" ht="36.75" customHeight="1">
      <c r="A9" s="221"/>
      <c r="B9" s="222" t="s">
        <v>189</v>
      </c>
      <c r="C9" s="223"/>
      <c r="D9" s="224"/>
      <c r="E9" s="224"/>
      <c r="F9" s="224"/>
      <c r="G9" s="225"/>
      <c r="H9" s="219"/>
      <c r="I9" s="226"/>
    </row>
    <row r="10" spans="1:9" ht="36.75" customHeight="1" thickBot="1">
      <c r="A10" s="227"/>
      <c r="B10" s="228" t="s">
        <v>190</v>
      </c>
      <c r="C10" s="229"/>
      <c r="D10" s="230"/>
      <c r="E10" s="230"/>
      <c r="F10" s="230"/>
      <c r="G10" s="225"/>
      <c r="H10" s="219"/>
      <c r="I10" s="226"/>
    </row>
    <row r="11" spans="1:9" ht="50.25" thickBot="1">
      <c r="A11" s="231" t="s">
        <v>179</v>
      </c>
      <c r="B11" s="232" t="s">
        <v>180</v>
      </c>
      <c r="C11" s="232"/>
      <c r="D11" s="232" t="s">
        <v>191</v>
      </c>
      <c r="E11" s="232" t="s">
        <v>192</v>
      </c>
      <c r="F11" s="232" t="s">
        <v>193</v>
      </c>
      <c r="G11" s="233" t="s">
        <v>183</v>
      </c>
      <c r="H11" s="232" t="s">
        <v>194</v>
      </c>
      <c r="I11" s="234" t="s">
        <v>185</v>
      </c>
    </row>
    <row r="12" spans="1:9" ht="33">
      <c r="A12" s="213" t="s">
        <v>195</v>
      </c>
      <c r="B12" s="214" t="s">
        <v>196</v>
      </c>
      <c r="C12" s="214" t="s">
        <v>197</v>
      </c>
      <c r="D12" s="235">
        <v>2</v>
      </c>
      <c r="E12" s="235">
        <v>0</v>
      </c>
      <c r="F12" s="235">
        <v>0</v>
      </c>
      <c r="G12" s="236">
        <f>IF(F12+F13+F14+F15+F16+F17+F18+F19+F20&gt;=30,30,F12+F13+F14+F15+F16+F17+F18+F19+F20)</f>
        <v>0</v>
      </c>
      <c r="H12" s="219">
        <f>G12*0.3</f>
        <v>0</v>
      </c>
      <c r="I12" s="237" t="s">
        <v>198</v>
      </c>
    </row>
    <row r="13" spans="1:9" ht="31.5">
      <c r="A13" s="221"/>
      <c r="B13" s="222" t="s">
        <v>199</v>
      </c>
      <c r="C13" s="222" t="s">
        <v>200</v>
      </c>
      <c r="D13" s="238">
        <v>3</v>
      </c>
      <c r="E13" s="238">
        <v>0</v>
      </c>
      <c r="F13" s="238">
        <v>0</v>
      </c>
      <c r="G13" s="236"/>
      <c r="H13" s="219"/>
      <c r="I13" s="239" t="s">
        <v>201</v>
      </c>
    </row>
    <row r="14" spans="1:9" ht="78.75">
      <c r="A14" s="221"/>
      <c r="B14" s="222" t="s">
        <v>202</v>
      </c>
      <c r="C14" s="222" t="s">
        <v>203</v>
      </c>
      <c r="D14" s="238">
        <v>2</v>
      </c>
      <c r="E14" s="238">
        <v>0</v>
      </c>
      <c r="F14" s="238">
        <v>0</v>
      </c>
      <c r="G14" s="236"/>
      <c r="H14" s="219"/>
      <c r="I14" s="239" t="s">
        <v>201</v>
      </c>
    </row>
    <row r="15" spans="1:9" ht="47.25">
      <c r="A15" s="221"/>
      <c r="B15" s="222" t="s">
        <v>204</v>
      </c>
      <c r="C15" s="222" t="s">
        <v>205</v>
      </c>
      <c r="D15" s="238">
        <v>2</v>
      </c>
      <c r="E15" s="238">
        <v>0</v>
      </c>
      <c r="F15" s="238">
        <v>0</v>
      </c>
      <c r="G15" s="236"/>
      <c r="H15" s="219"/>
      <c r="I15" s="239" t="s">
        <v>201</v>
      </c>
    </row>
    <row r="16" spans="1:9" ht="49.5">
      <c r="A16" s="221"/>
      <c r="B16" s="222" t="s">
        <v>206</v>
      </c>
      <c r="C16" s="240" t="s">
        <v>207</v>
      </c>
      <c r="D16" s="238">
        <v>2</v>
      </c>
      <c r="E16" s="238">
        <v>0</v>
      </c>
      <c r="F16" s="238">
        <v>0</v>
      </c>
      <c r="G16" s="236"/>
      <c r="H16" s="219"/>
      <c r="I16" s="239" t="s">
        <v>201</v>
      </c>
    </row>
    <row r="17" spans="1:9" ht="66">
      <c r="A17" s="221"/>
      <c r="B17" s="241" t="s">
        <v>208</v>
      </c>
      <c r="C17" s="242" t="s">
        <v>209</v>
      </c>
      <c r="D17" s="238">
        <v>2</v>
      </c>
      <c r="E17" s="238">
        <v>0</v>
      </c>
      <c r="F17" s="238">
        <v>0</v>
      </c>
      <c r="G17" s="236"/>
      <c r="H17" s="219"/>
      <c r="I17" s="239" t="s">
        <v>201</v>
      </c>
    </row>
    <row r="18" spans="1:9" ht="31.5">
      <c r="A18" s="221"/>
      <c r="B18" s="222" t="s">
        <v>210</v>
      </c>
      <c r="C18" s="222" t="s">
        <v>211</v>
      </c>
      <c r="D18" s="238">
        <v>1</v>
      </c>
      <c r="E18" s="238">
        <v>0</v>
      </c>
      <c r="F18" s="238">
        <v>0</v>
      </c>
      <c r="G18" s="236"/>
      <c r="H18" s="219"/>
      <c r="I18" s="239" t="s">
        <v>201</v>
      </c>
    </row>
    <row r="19" spans="1:9" ht="47.25">
      <c r="A19" s="227"/>
      <c r="B19" s="228" t="s">
        <v>212</v>
      </c>
      <c r="C19" s="228" t="s">
        <v>205</v>
      </c>
      <c r="D19" s="243" t="s">
        <v>148</v>
      </c>
      <c r="E19" s="244">
        <v>0</v>
      </c>
      <c r="F19" s="244">
        <v>0</v>
      </c>
      <c r="G19" s="236"/>
      <c r="H19" s="219"/>
      <c r="I19" s="245" t="s">
        <v>201</v>
      </c>
    </row>
    <row r="20" spans="1:9" ht="48" thickBot="1">
      <c r="A20" s="227"/>
      <c r="B20" s="229" t="s">
        <v>156</v>
      </c>
      <c r="C20" s="229" t="s">
        <v>146</v>
      </c>
      <c r="D20" s="243" t="s">
        <v>148</v>
      </c>
      <c r="E20" s="244">
        <v>0</v>
      </c>
      <c r="F20" s="244">
        <v>0</v>
      </c>
      <c r="G20" s="236"/>
      <c r="H20" s="219"/>
      <c r="I20" s="245" t="s">
        <v>201</v>
      </c>
    </row>
    <row r="21" spans="1:9" ht="50.25" thickBot="1">
      <c r="A21" s="246" t="s">
        <v>179</v>
      </c>
      <c r="B21" s="232" t="s">
        <v>180</v>
      </c>
      <c r="C21" s="232"/>
      <c r="D21" s="232" t="s">
        <v>191</v>
      </c>
      <c r="E21" s="232" t="s">
        <v>192</v>
      </c>
      <c r="F21" s="232" t="s">
        <v>193</v>
      </c>
      <c r="G21" s="232" t="s">
        <v>213</v>
      </c>
      <c r="H21" s="232" t="s">
        <v>214</v>
      </c>
      <c r="I21" s="234" t="s">
        <v>185</v>
      </c>
    </row>
    <row r="22" spans="1:9" ht="47.25">
      <c r="A22" s="247" t="s">
        <v>215</v>
      </c>
      <c r="B22" s="248" t="s">
        <v>302</v>
      </c>
      <c r="C22" s="249"/>
      <c r="D22" s="250" t="s">
        <v>81</v>
      </c>
      <c r="E22" s="251">
        <v>0</v>
      </c>
      <c r="F22" s="251">
        <f>E22</f>
        <v>0</v>
      </c>
      <c r="G22" s="252">
        <f>IF(F22+F23+F24+F25+F26+F27+F28+F29&gt;=30,30,F22+F23+F24+F25+F26+F27+F28+F29)</f>
        <v>0</v>
      </c>
      <c r="H22" s="252">
        <f>G22*0.3</f>
        <v>0</v>
      </c>
      <c r="I22" s="468" t="s">
        <v>305</v>
      </c>
    </row>
    <row r="23" spans="1:9" ht="31.5">
      <c r="A23" s="253"/>
      <c r="B23" s="254" t="s">
        <v>303</v>
      </c>
      <c r="C23" s="255"/>
      <c r="D23" s="256" t="s">
        <v>81</v>
      </c>
      <c r="E23" s="257">
        <v>0</v>
      </c>
      <c r="F23" s="257">
        <f>E23</f>
        <v>0</v>
      </c>
      <c r="G23" s="258"/>
      <c r="H23" s="259"/>
      <c r="I23" s="260"/>
    </row>
    <row r="24" spans="1:9" ht="31.5">
      <c r="A24" s="253"/>
      <c r="B24" s="261" t="s">
        <v>304</v>
      </c>
      <c r="C24" s="262"/>
      <c r="D24" s="256" t="s">
        <v>81</v>
      </c>
      <c r="E24" s="257">
        <v>0</v>
      </c>
      <c r="F24" s="257">
        <f>E24</f>
        <v>0</v>
      </c>
      <c r="G24" s="258"/>
      <c r="H24" s="259"/>
      <c r="I24" s="260"/>
    </row>
    <row r="25" spans="1:9" ht="31.5">
      <c r="A25" s="253"/>
      <c r="B25" s="261" t="s">
        <v>216</v>
      </c>
      <c r="C25" s="263"/>
      <c r="D25" s="264" t="s">
        <v>217</v>
      </c>
      <c r="E25" s="257">
        <v>0</v>
      </c>
      <c r="F25" s="257">
        <f>E25*0.2</f>
        <v>0</v>
      </c>
      <c r="G25" s="258"/>
      <c r="H25" s="259"/>
      <c r="I25" s="260"/>
    </row>
    <row r="26" spans="1:9" ht="47.25">
      <c r="A26" s="253"/>
      <c r="B26" s="254" t="s">
        <v>218</v>
      </c>
      <c r="C26" s="255"/>
      <c r="D26" s="256" t="s">
        <v>219</v>
      </c>
      <c r="E26" s="257">
        <v>0</v>
      </c>
      <c r="F26" s="257">
        <f>E26</f>
        <v>0</v>
      </c>
      <c r="G26" s="258"/>
      <c r="H26" s="259"/>
      <c r="I26" s="260"/>
    </row>
    <row r="27" spans="1:9" ht="31.5">
      <c r="A27" s="253"/>
      <c r="B27" s="261" t="s">
        <v>220</v>
      </c>
      <c r="C27" s="265"/>
      <c r="D27" s="256" t="s">
        <v>221</v>
      </c>
      <c r="E27" s="266">
        <v>0</v>
      </c>
      <c r="F27" s="266">
        <f>E27*0.5</f>
        <v>0</v>
      </c>
      <c r="G27" s="258"/>
      <c r="H27" s="259"/>
      <c r="I27" s="260"/>
    </row>
    <row r="28" spans="1:9" ht="31.5">
      <c r="A28" s="253"/>
      <c r="B28" s="261" t="s">
        <v>222</v>
      </c>
      <c r="C28" s="265"/>
      <c r="D28" s="256" t="s">
        <v>221</v>
      </c>
      <c r="E28" s="266">
        <v>0</v>
      </c>
      <c r="F28" s="266">
        <f>E28*0.5</f>
        <v>0</v>
      </c>
      <c r="G28" s="258"/>
      <c r="H28" s="259"/>
      <c r="I28" s="260"/>
    </row>
    <row r="29" spans="1:9" ht="32.25" thickBot="1">
      <c r="A29" s="267"/>
      <c r="B29" s="268" t="s">
        <v>223</v>
      </c>
      <c r="C29" s="269"/>
      <c r="D29" s="270" t="s">
        <v>224</v>
      </c>
      <c r="E29" s="271">
        <v>0</v>
      </c>
      <c r="F29" s="271">
        <f>E29*0.5</f>
        <v>0</v>
      </c>
      <c r="G29" s="272"/>
      <c r="H29" s="273"/>
      <c r="I29" s="274"/>
    </row>
    <row r="30" spans="1:9" ht="16.5" thickBot="1">
      <c r="A30" s="275" t="s">
        <v>225</v>
      </c>
      <c r="B30" s="276"/>
      <c r="C30" s="276"/>
      <c r="D30" s="276"/>
      <c r="E30" s="276"/>
      <c r="F30" s="276"/>
      <c r="G30" s="232"/>
      <c r="H30" s="277">
        <f>H7+H12+H22</f>
        <v>0</v>
      </c>
      <c r="I30" s="278"/>
    </row>
    <row r="31" spans="1:9" ht="50.25" thickBot="1">
      <c r="A31" s="279" t="s">
        <v>226</v>
      </c>
      <c r="B31" s="280" t="s">
        <v>227</v>
      </c>
      <c r="C31" s="280" t="s">
        <v>228</v>
      </c>
      <c r="D31" s="281">
        <v>-2</v>
      </c>
      <c r="E31" s="281">
        <v>0</v>
      </c>
      <c r="F31" s="281">
        <v>0</v>
      </c>
      <c r="G31" s="282"/>
      <c r="H31" s="283"/>
      <c r="I31" s="284" t="s">
        <v>201</v>
      </c>
    </row>
    <row r="32" spans="1:9" ht="33.75" thickBot="1">
      <c r="A32" s="285" t="s">
        <v>229</v>
      </c>
      <c r="B32" s="286"/>
      <c r="C32" s="286"/>
      <c r="D32" s="286"/>
      <c r="E32" s="286"/>
      <c r="F32" s="286"/>
      <c r="G32" s="287">
        <v>0</v>
      </c>
      <c r="H32" s="288"/>
      <c r="I32" s="234" t="s">
        <v>185</v>
      </c>
    </row>
    <row r="33" spans="1:9" ht="31.5">
      <c r="A33" s="213" t="s">
        <v>230</v>
      </c>
      <c r="B33" s="214" t="s">
        <v>231</v>
      </c>
      <c r="C33" s="289" t="s">
        <v>153</v>
      </c>
      <c r="D33" s="235">
        <v>3</v>
      </c>
      <c r="E33" s="235">
        <v>0</v>
      </c>
      <c r="F33" s="235">
        <v>0</v>
      </c>
      <c r="G33" s="167"/>
      <c r="H33" s="167"/>
      <c r="I33" s="237" t="s">
        <v>201</v>
      </c>
    </row>
    <row r="34" spans="1:9" ht="31.5">
      <c r="A34" s="221"/>
      <c r="B34" s="222" t="s">
        <v>232</v>
      </c>
      <c r="C34" s="290"/>
      <c r="D34" s="238">
        <v>2</v>
      </c>
      <c r="E34" s="238">
        <v>0</v>
      </c>
      <c r="F34" s="238">
        <v>0</v>
      </c>
      <c r="G34" s="291"/>
      <c r="H34" s="291"/>
      <c r="I34" s="239" t="s">
        <v>201</v>
      </c>
    </row>
    <row r="35" spans="1:9" ht="15.75">
      <c r="A35" s="292" t="s">
        <v>233</v>
      </c>
      <c r="B35" s="293"/>
      <c r="C35" s="293"/>
      <c r="D35" s="293"/>
      <c r="E35" s="293"/>
      <c r="F35" s="293"/>
      <c r="G35" s="293"/>
      <c r="H35" s="294">
        <v>60</v>
      </c>
      <c r="I35" s="295"/>
    </row>
    <row r="36" spans="1:9" ht="15.75">
      <c r="A36" s="296" t="s">
        <v>234</v>
      </c>
      <c r="B36" s="297"/>
      <c r="C36" s="297"/>
      <c r="D36" s="297"/>
      <c r="E36" s="297"/>
      <c r="F36" s="297"/>
      <c r="G36" s="297"/>
      <c r="H36" s="298">
        <f>F34+H35+F33</f>
        <v>60</v>
      </c>
      <c r="I36" s="299"/>
    </row>
    <row r="37" spans="1:9" ht="16.5" thickBot="1">
      <c r="A37" s="300" t="s">
        <v>235</v>
      </c>
      <c r="B37" s="301"/>
      <c r="C37" s="301"/>
      <c r="D37" s="301"/>
      <c r="E37" s="301"/>
      <c r="F37" s="301"/>
      <c r="G37" s="301"/>
      <c r="H37" s="302">
        <f>IF(H30+G32+H36&gt;=100,100,H30+G32+H36)</f>
        <v>60</v>
      </c>
      <c r="I37" s="303"/>
    </row>
    <row r="38" spans="1:6" ht="17.25" thickTop="1">
      <c r="A38" s="26" t="s">
        <v>236</v>
      </c>
      <c r="D38" s="199"/>
      <c r="E38" s="199"/>
      <c r="F38" s="199"/>
    </row>
    <row r="39" spans="1:6" ht="16.5">
      <c r="A39" s="26" t="s">
        <v>237</v>
      </c>
      <c r="D39" s="199"/>
      <c r="E39" s="199"/>
      <c r="F39" s="199"/>
    </row>
    <row r="40" spans="1:9" ht="15.75">
      <c r="A40" s="304"/>
      <c r="B40" s="305"/>
      <c r="C40" s="305"/>
      <c r="D40" s="305"/>
      <c r="E40" s="305"/>
      <c r="F40" s="305"/>
      <c r="G40" s="305"/>
      <c r="H40" s="305"/>
      <c r="I40" s="305"/>
    </row>
    <row r="41" spans="1:9" ht="15.75">
      <c r="A41" s="304"/>
      <c r="B41" s="305"/>
      <c r="C41" s="305"/>
      <c r="D41" s="305"/>
      <c r="E41" s="305"/>
      <c r="F41" s="305"/>
      <c r="G41" s="305"/>
      <c r="H41" s="305"/>
      <c r="I41" s="305"/>
    </row>
    <row r="43" spans="4:6" ht="15.75">
      <c r="D43" s="199"/>
      <c r="E43" s="199"/>
      <c r="F43" s="199"/>
    </row>
  </sheetData>
  <sheetProtection/>
  <mergeCells count="28">
    <mergeCell ref="A35:G35"/>
    <mergeCell ref="A36:G36"/>
    <mergeCell ref="A37:G37"/>
    <mergeCell ref="A40:I40"/>
    <mergeCell ref="A41:I41"/>
    <mergeCell ref="I22:I29"/>
    <mergeCell ref="A30:F30"/>
    <mergeCell ref="A32:F32"/>
    <mergeCell ref="G32:H32"/>
    <mergeCell ref="A33:A34"/>
    <mergeCell ref="C33:C34"/>
    <mergeCell ref="G33:H33"/>
    <mergeCell ref="G34:H34"/>
    <mergeCell ref="A12:A20"/>
    <mergeCell ref="G12:G20"/>
    <mergeCell ref="H12:H20"/>
    <mergeCell ref="A22:A29"/>
    <mergeCell ref="G22:G29"/>
    <mergeCell ref="H22:H29"/>
    <mergeCell ref="A2:I2"/>
    <mergeCell ref="A4:B4"/>
    <mergeCell ref="G4:I4"/>
    <mergeCell ref="D6:F6"/>
    <mergeCell ref="A7:A10"/>
    <mergeCell ref="D7:F10"/>
    <mergeCell ref="G7:G10"/>
    <mergeCell ref="H7:H10"/>
    <mergeCell ref="I7:I10"/>
  </mergeCells>
  <printOptions horizontalCentered="1"/>
  <pageMargins left="0.31496062992125984" right="0.31496062992125984" top="0.5511811023622047" bottom="0.35433070866141736" header="0.31496062992125984" footer="0.31496062992125984"/>
  <pageSetup fitToHeight="1"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B19" sqref="B19"/>
    </sheetView>
  </sheetViews>
  <sheetFormatPr defaultColWidth="9.00390625" defaultRowHeight="15.75"/>
  <cols>
    <col min="1" max="1" width="6.125" style="26" customWidth="1"/>
    <col min="2" max="2" width="36.375" style="199" customWidth="1"/>
    <col min="3" max="3" width="13.875" style="199" customWidth="1"/>
    <col min="4" max="4" width="7.00390625" style="199" customWidth="1"/>
    <col min="5" max="5" width="6.125" style="199" customWidth="1"/>
    <col min="6" max="6" width="9.375" style="199" customWidth="1"/>
    <col min="7" max="7" width="8.75390625" style="199" customWidth="1"/>
    <col min="8" max="8" width="17.25390625" style="199" customWidth="1"/>
    <col min="9" max="16384" width="9.00390625" style="26" customWidth="1"/>
  </cols>
  <sheetData>
    <row r="1" ht="19.5">
      <c r="A1" s="306" t="s">
        <v>0</v>
      </c>
    </row>
    <row r="2" spans="1:8" ht="26.25" customHeight="1">
      <c r="A2" s="307" t="s">
        <v>133</v>
      </c>
      <c r="B2" s="308"/>
      <c r="C2" s="308"/>
      <c r="D2" s="308"/>
      <c r="E2" s="308"/>
      <c r="F2" s="308"/>
      <c r="G2" s="308"/>
      <c r="H2" s="308"/>
    </row>
    <row r="3" spans="1:8" ht="10.5" customHeight="1">
      <c r="A3" s="304"/>
      <c r="B3" s="304"/>
      <c r="C3" s="304"/>
      <c r="D3" s="304"/>
      <c r="E3" s="304"/>
      <c r="F3" s="304"/>
      <c r="G3" s="304"/>
      <c r="H3" s="304"/>
    </row>
    <row r="4" spans="1:8" ht="24" customHeight="1" thickBot="1">
      <c r="A4" s="309" t="s">
        <v>129</v>
      </c>
      <c r="B4" s="310"/>
      <c r="C4" s="310"/>
      <c r="D4" s="310"/>
      <c r="E4" s="311" t="s">
        <v>130</v>
      </c>
      <c r="F4" s="312"/>
      <c r="G4" s="312"/>
      <c r="H4" s="312"/>
    </row>
    <row r="5" spans="1:8" ht="45" customHeight="1" thickBot="1" thickTop="1">
      <c r="A5" s="313" t="s">
        <v>1</v>
      </c>
      <c r="B5" s="314" t="s">
        <v>2</v>
      </c>
      <c r="C5" s="314" t="s">
        <v>3</v>
      </c>
      <c r="D5" s="315" t="s">
        <v>4</v>
      </c>
      <c r="E5" s="315" t="s">
        <v>5</v>
      </c>
      <c r="F5" s="315" t="s">
        <v>238</v>
      </c>
      <c r="G5" s="316" t="s">
        <v>239</v>
      </c>
      <c r="H5" s="317" t="s">
        <v>21</v>
      </c>
    </row>
    <row r="6" spans="1:8" ht="28.5">
      <c r="A6" s="318" t="s">
        <v>240</v>
      </c>
      <c r="B6" s="79" t="s">
        <v>6</v>
      </c>
      <c r="C6" s="80" t="s">
        <v>7</v>
      </c>
      <c r="D6" s="81">
        <v>2</v>
      </c>
      <c r="E6" s="81">
        <v>0</v>
      </c>
      <c r="F6" s="168">
        <f>IF(D6*E6+D7*E7+D8*E8+D9*E9+D10*E10+E11+E12+E13&gt;=30,30,D6*E6+D7*E7+D8*E8+D9*E9+D10*E10+E11+E12+E13)</f>
        <v>0</v>
      </c>
      <c r="G6" s="168">
        <v>0</v>
      </c>
      <c r="H6" s="82" t="s">
        <v>8</v>
      </c>
    </row>
    <row r="7" spans="1:8" ht="15.75">
      <c r="A7" s="318"/>
      <c r="B7" s="83" t="s">
        <v>9</v>
      </c>
      <c r="C7" s="84" t="s">
        <v>10</v>
      </c>
      <c r="D7" s="85">
        <v>2</v>
      </c>
      <c r="E7" s="86">
        <v>0</v>
      </c>
      <c r="F7" s="169"/>
      <c r="G7" s="169"/>
      <c r="H7" s="87" t="s">
        <v>11</v>
      </c>
    </row>
    <row r="8" spans="1:8" ht="15.75">
      <c r="A8" s="318"/>
      <c r="B8" s="88" t="s">
        <v>157</v>
      </c>
      <c r="C8" s="84" t="s">
        <v>241</v>
      </c>
      <c r="D8" s="319" t="s">
        <v>154</v>
      </c>
      <c r="E8" s="86">
        <v>0</v>
      </c>
      <c r="F8" s="169"/>
      <c r="G8" s="169"/>
      <c r="H8" s="87" t="s">
        <v>11</v>
      </c>
    </row>
    <row r="9" spans="1:8" ht="15.75">
      <c r="A9" s="318"/>
      <c r="B9" s="88" t="s">
        <v>12</v>
      </c>
      <c r="C9" s="84" t="s">
        <v>241</v>
      </c>
      <c r="D9" s="319" t="s">
        <v>155</v>
      </c>
      <c r="E9" s="86">
        <v>0</v>
      </c>
      <c r="F9" s="169"/>
      <c r="G9" s="169"/>
      <c r="H9" s="87" t="s">
        <v>11</v>
      </c>
    </row>
    <row r="10" spans="1:8" ht="28.5">
      <c r="A10" s="318"/>
      <c r="B10" s="88" t="s">
        <v>13</v>
      </c>
      <c r="C10" s="84" t="s">
        <v>14</v>
      </c>
      <c r="D10" s="86">
        <v>2</v>
      </c>
      <c r="E10" s="86">
        <v>0</v>
      </c>
      <c r="F10" s="169"/>
      <c r="G10" s="169"/>
      <c r="H10" s="89" t="s">
        <v>8</v>
      </c>
    </row>
    <row r="11" spans="1:8" ht="53.25" customHeight="1">
      <c r="A11" s="320"/>
      <c r="B11" s="49" t="s">
        <v>15</v>
      </c>
      <c r="C11" s="47"/>
      <c r="D11" s="85">
        <v>20</v>
      </c>
      <c r="E11" s="85">
        <v>0</v>
      </c>
      <c r="F11" s="169"/>
      <c r="G11" s="169"/>
      <c r="H11" s="87" t="s">
        <v>16</v>
      </c>
    </row>
    <row r="12" spans="1:8" ht="57">
      <c r="A12" s="320"/>
      <c r="B12" s="47" t="s">
        <v>17</v>
      </c>
      <c r="C12" s="47"/>
      <c r="D12" s="85">
        <v>30</v>
      </c>
      <c r="E12" s="85">
        <v>0</v>
      </c>
      <c r="F12" s="169"/>
      <c r="G12" s="170"/>
      <c r="H12" s="89" t="s">
        <v>242</v>
      </c>
    </row>
    <row r="13" spans="1:8" ht="28.5" customHeight="1" thickBot="1">
      <c r="A13" s="320"/>
      <c r="B13" s="90" t="s">
        <v>18</v>
      </c>
      <c r="C13" s="90"/>
      <c r="D13" s="91">
        <v>30</v>
      </c>
      <c r="E13" s="91">
        <v>0</v>
      </c>
      <c r="F13" s="172"/>
      <c r="G13" s="171"/>
      <c r="H13" s="92" t="s">
        <v>19</v>
      </c>
    </row>
    <row r="14" spans="1:8" ht="44.25" customHeight="1" thickBot="1">
      <c r="A14" s="321" t="s">
        <v>1</v>
      </c>
      <c r="B14" s="5" t="s">
        <v>2</v>
      </c>
      <c r="C14" s="5" t="s">
        <v>3</v>
      </c>
      <c r="D14" s="6" t="s">
        <v>4</v>
      </c>
      <c r="E14" s="6" t="s">
        <v>5</v>
      </c>
      <c r="F14" s="6" t="s">
        <v>243</v>
      </c>
      <c r="G14" s="7" t="s">
        <v>20</v>
      </c>
      <c r="H14" s="8" t="s">
        <v>21</v>
      </c>
    </row>
    <row r="15" spans="1:8" ht="15.75">
      <c r="A15" s="318" t="s">
        <v>244</v>
      </c>
      <c r="B15" s="9" t="s">
        <v>22</v>
      </c>
      <c r="C15" s="1" t="s">
        <v>10</v>
      </c>
      <c r="D15" s="3">
        <v>2</v>
      </c>
      <c r="E15" s="3">
        <v>0</v>
      </c>
      <c r="F15" s="173">
        <f>IF(D15*E15+D16*E16+D17*E17+D18*E18+D19*E19+D20*E20+D21*E21+D22*E22+D23*E23&gt;=30,30,D15*E15+D16*E16+D17*E17+D18*E18+D19*E19+D20*E20+D21*E21+D22*E22+D23*E23)</f>
        <v>0</v>
      </c>
      <c r="G15" s="173">
        <v>0</v>
      </c>
      <c r="H15" s="10" t="s">
        <v>23</v>
      </c>
    </row>
    <row r="16" spans="1:8" ht="15.75">
      <c r="A16" s="320"/>
      <c r="B16" s="4" t="s">
        <v>24</v>
      </c>
      <c r="C16" s="11" t="s">
        <v>25</v>
      </c>
      <c r="D16" s="2">
        <v>4</v>
      </c>
      <c r="E16" s="2">
        <v>0</v>
      </c>
      <c r="F16" s="173"/>
      <c r="G16" s="173"/>
      <c r="H16" s="12" t="s">
        <v>23</v>
      </c>
    </row>
    <row r="17" spans="1:8" ht="15.75">
      <c r="A17" s="320"/>
      <c r="B17" s="4" t="s">
        <v>26</v>
      </c>
      <c r="C17" s="11" t="s">
        <v>10</v>
      </c>
      <c r="D17" s="2">
        <v>2</v>
      </c>
      <c r="E17" s="2">
        <v>0</v>
      </c>
      <c r="F17" s="173"/>
      <c r="G17" s="173"/>
      <c r="H17" s="12" t="s">
        <v>23</v>
      </c>
    </row>
    <row r="18" spans="1:8" ht="15.75">
      <c r="A18" s="320"/>
      <c r="B18" s="4" t="s">
        <v>27</v>
      </c>
      <c r="C18" s="11" t="s">
        <v>10</v>
      </c>
      <c r="D18" s="2">
        <v>2</v>
      </c>
      <c r="E18" s="2">
        <v>0</v>
      </c>
      <c r="F18" s="173"/>
      <c r="G18" s="173"/>
      <c r="H18" s="12" t="s">
        <v>23</v>
      </c>
    </row>
    <row r="19" spans="1:8" ht="15.75">
      <c r="A19" s="320"/>
      <c r="B19" s="4" t="s">
        <v>28</v>
      </c>
      <c r="C19" s="11" t="s">
        <v>25</v>
      </c>
      <c r="D19" s="2">
        <v>4</v>
      </c>
      <c r="E19" s="2">
        <v>0</v>
      </c>
      <c r="F19" s="173"/>
      <c r="G19" s="173"/>
      <c r="H19" s="12" t="s">
        <v>23</v>
      </c>
    </row>
    <row r="20" spans="1:8" ht="28.5">
      <c r="A20" s="320"/>
      <c r="B20" s="175" t="s">
        <v>29</v>
      </c>
      <c r="C20" s="13" t="s">
        <v>30</v>
      </c>
      <c r="D20" s="14">
        <v>4</v>
      </c>
      <c r="E20" s="14">
        <v>0</v>
      </c>
      <c r="F20" s="173"/>
      <c r="G20" s="173"/>
      <c r="H20" s="12" t="s">
        <v>23</v>
      </c>
    </row>
    <row r="21" spans="1:8" ht="28.5">
      <c r="A21" s="320"/>
      <c r="B21" s="176"/>
      <c r="C21" s="13" t="s">
        <v>31</v>
      </c>
      <c r="D21" s="14">
        <v>2</v>
      </c>
      <c r="E21" s="14">
        <v>0</v>
      </c>
      <c r="F21" s="173"/>
      <c r="G21" s="173"/>
      <c r="H21" s="12" t="s">
        <v>23</v>
      </c>
    </row>
    <row r="22" spans="1:8" ht="28.5">
      <c r="A22" s="320"/>
      <c r="B22" s="175" t="s">
        <v>32</v>
      </c>
      <c r="C22" s="13" t="s">
        <v>30</v>
      </c>
      <c r="D22" s="14">
        <v>4</v>
      </c>
      <c r="E22" s="14">
        <v>0</v>
      </c>
      <c r="F22" s="173"/>
      <c r="G22" s="173"/>
      <c r="H22" s="15" t="s">
        <v>23</v>
      </c>
    </row>
    <row r="23" spans="1:8" ht="29.25" thickBot="1">
      <c r="A23" s="322"/>
      <c r="B23" s="177"/>
      <c r="C23" s="13" t="s">
        <v>31</v>
      </c>
      <c r="D23" s="14">
        <v>2</v>
      </c>
      <c r="E23" s="14">
        <v>0</v>
      </c>
      <c r="F23" s="174"/>
      <c r="G23" s="174"/>
      <c r="H23" s="12" t="s">
        <v>23</v>
      </c>
    </row>
    <row r="24" spans="1:8" ht="24" customHeight="1" thickBot="1">
      <c r="A24" s="323" t="s">
        <v>245</v>
      </c>
      <c r="B24" s="178"/>
      <c r="C24" s="178"/>
      <c r="D24" s="178"/>
      <c r="E24" s="178"/>
      <c r="F24" s="179"/>
      <c r="G24" s="324">
        <f>G6+G15</f>
        <v>0</v>
      </c>
      <c r="H24" s="325"/>
    </row>
    <row r="25" spans="1:8" ht="28.5">
      <c r="A25" s="326" t="s">
        <v>33</v>
      </c>
      <c r="B25" s="9" t="s">
        <v>246</v>
      </c>
      <c r="C25" s="1" t="s">
        <v>247</v>
      </c>
      <c r="D25" s="94">
        <v>-2</v>
      </c>
      <c r="E25" s="94">
        <v>0</v>
      </c>
      <c r="F25" s="327">
        <f>IF(D25*E25+D26*E26&lt;=-10,-10,D25*E25+D26*E26)</f>
        <v>0</v>
      </c>
      <c r="G25" s="327"/>
      <c r="H25" s="328" t="s">
        <v>8</v>
      </c>
    </row>
    <row r="26" spans="1:8" ht="36.75" customHeight="1" thickBot="1">
      <c r="A26" s="322"/>
      <c r="B26" s="329" t="s">
        <v>248</v>
      </c>
      <c r="C26" s="330" t="s">
        <v>249</v>
      </c>
      <c r="D26" s="93">
        <v>-2</v>
      </c>
      <c r="E26" s="93">
        <v>0</v>
      </c>
      <c r="F26" s="331"/>
      <c r="G26" s="331"/>
      <c r="H26" s="332" t="s">
        <v>34</v>
      </c>
    </row>
    <row r="27" spans="1:8" ht="23.25" customHeight="1" thickBot="1">
      <c r="A27" s="333" t="s">
        <v>64</v>
      </c>
      <c r="B27" s="334"/>
      <c r="C27" s="182"/>
      <c r="D27" s="182"/>
      <c r="E27" s="182"/>
      <c r="F27" s="183"/>
      <c r="G27" s="335">
        <f>F25</f>
        <v>0</v>
      </c>
      <c r="H27" s="336"/>
    </row>
    <row r="28" spans="1:8" ht="22.5" customHeight="1">
      <c r="A28" s="337" t="s">
        <v>35</v>
      </c>
      <c r="B28" s="338" t="s">
        <v>250</v>
      </c>
      <c r="C28" s="339" t="s">
        <v>251</v>
      </c>
      <c r="D28" s="2">
        <v>0.5</v>
      </c>
      <c r="E28" s="194">
        <v>0</v>
      </c>
      <c r="F28" s="340">
        <f>IF(D28*E28+D29*E29&gt;=5,5,D28*E28+D29*E29)</f>
        <v>0</v>
      </c>
      <c r="G28" s="327">
        <v>0</v>
      </c>
      <c r="H28" s="341" t="s">
        <v>82</v>
      </c>
    </row>
    <row r="29" spans="1:8" ht="24.75" customHeight="1">
      <c r="A29" s="137"/>
      <c r="B29" s="338" t="s">
        <v>252</v>
      </c>
      <c r="C29" s="339" t="s">
        <v>253</v>
      </c>
      <c r="D29" s="2">
        <v>0.25</v>
      </c>
      <c r="E29" s="194">
        <v>0</v>
      </c>
      <c r="F29" s="342"/>
      <c r="G29" s="343"/>
      <c r="H29" s="344"/>
    </row>
    <row r="30" spans="1:8" ht="20.25" customHeight="1">
      <c r="A30" s="137"/>
      <c r="B30" s="338" t="s">
        <v>254</v>
      </c>
      <c r="C30" s="345" t="s">
        <v>255</v>
      </c>
      <c r="D30" s="2">
        <v>0.5</v>
      </c>
      <c r="E30" s="194">
        <v>0</v>
      </c>
      <c r="F30" s="346">
        <f>IF(D30*E30+D31*E31&gt;=5,5,D30*E30+D31*E31)</f>
        <v>0</v>
      </c>
      <c r="G30" s="166">
        <v>0</v>
      </c>
      <c r="H30" s="347" t="s">
        <v>82</v>
      </c>
    </row>
    <row r="31" spans="1:8" ht="19.5" customHeight="1">
      <c r="A31" s="137"/>
      <c r="B31" s="348" t="s">
        <v>256</v>
      </c>
      <c r="C31" s="345" t="s">
        <v>255</v>
      </c>
      <c r="D31" s="14">
        <v>0.5</v>
      </c>
      <c r="E31" s="93">
        <v>0</v>
      </c>
      <c r="F31" s="349"/>
      <c r="G31" s="167"/>
      <c r="H31" s="344"/>
    </row>
    <row r="32" spans="1:8" ht="27" customHeight="1" thickBot="1">
      <c r="A32" s="350" t="s">
        <v>36</v>
      </c>
      <c r="B32" s="351"/>
      <c r="C32" s="351"/>
      <c r="D32" s="180"/>
      <c r="E32" s="180"/>
      <c r="F32" s="181"/>
      <c r="G32" s="352">
        <v>60</v>
      </c>
      <c r="H32" s="353"/>
    </row>
    <row r="33" spans="1:8" ht="28.5" customHeight="1" thickBot="1">
      <c r="A33" s="333" t="s">
        <v>67</v>
      </c>
      <c r="B33" s="354"/>
      <c r="C33" s="355"/>
      <c r="D33" s="355"/>
      <c r="E33" s="355"/>
      <c r="F33" s="356"/>
      <c r="G33" s="324">
        <f>F28+F30+G32</f>
        <v>60</v>
      </c>
      <c r="H33" s="336"/>
    </row>
    <row r="34" spans="1:8" ht="25.5" customHeight="1" thickBot="1">
      <c r="A34" s="357" t="s">
        <v>68</v>
      </c>
      <c r="B34" s="358"/>
      <c r="C34" s="358"/>
      <c r="D34" s="358"/>
      <c r="E34" s="358"/>
      <c r="F34" s="359"/>
      <c r="G34" s="360">
        <f>IF(G24+G27+G33&gt;=100,100,G24+G27+G33)</f>
        <v>60</v>
      </c>
      <c r="H34" s="361"/>
    </row>
    <row r="35" ht="17.25" thickTop="1">
      <c r="A35" s="26" t="s">
        <v>257</v>
      </c>
    </row>
    <row r="36" ht="16.5">
      <c r="A36" s="26" t="s">
        <v>237</v>
      </c>
    </row>
    <row r="37" ht="16.5">
      <c r="A37" s="26" t="s">
        <v>258</v>
      </c>
    </row>
  </sheetData>
  <sheetProtection/>
  <mergeCells count="27">
    <mergeCell ref="A32:F32"/>
    <mergeCell ref="A33:F33"/>
    <mergeCell ref="A34:F34"/>
    <mergeCell ref="A25:A26"/>
    <mergeCell ref="F25:F26"/>
    <mergeCell ref="G25:G26"/>
    <mergeCell ref="A27:F27"/>
    <mergeCell ref="A28:A31"/>
    <mergeCell ref="F28:F29"/>
    <mergeCell ref="F6:F13"/>
    <mergeCell ref="F30:F31"/>
    <mergeCell ref="A15:A23"/>
    <mergeCell ref="F15:F23"/>
    <mergeCell ref="G15:G23"/>
    <mergeCell ref="B20:B21"/>
    <mergeCell ref="B22:B23"/>
    <mergeCell ref="A24:F24"/>
    <mergeCell ref="H28:H29"/>
    <mergeCell ref="H30:H31"/>
    <mergeCell ref="G28:G29"/>
    <mergeCell ref="G30:G31"/>
    <mergeCell ref="A2:H2"/>
    <mergeCell ref="A3:H3"/>
    <mergeCell ref="A4:D4"/>
    <mergeCell ref="E4:H4"/>
    <mergeCell ref="A6:A13"/>
    <mergeCell ref="G6:G13"/>
  </mergeCells>
  <printOptions horizontalCentered="1"/>
  <pageMargins left="0.15748031496062992" right="0.15748031496062992" top="0.56" bottom="0.25" header="0.41" footer="0.32"/>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Y28"/>
  <sheetViews>
    <sheetView tabSelected="1" zoomScalePageLayoutView="0" workbookViewId="0" topLeftCell="A1">
      <selection activeCell="C17" sqref="C17"/>
    </sheetView>
  </sheetViews>
  <sheetFormatPr defaultColWidth="9.00390625" defaultRowHeight="15.75"/>
  <cols>
    <col min="1" max="1" width="18.25390625" style="16" customWidth="1"/>
    <col min="2" max="2" width="13.125" style="16" customWidth="1"/>
    <col min="3" max="3" width="11.875" style="16" customWidth="1"/>
    <col min="4" max="4" width="12.00390625" style="16" customWidth="1"/>
    <col min="5" max="14" width="9.00390625" style="17" customWidth="1"/>
    <col min="15" max="19" width="9.00390625" style="74" customWidth="1"/>
    <col min="20" max="22" width="9.00390625" style="17" customWidth="1"/>
    <col min="23" max="24" width="9.50390625" style="17" bestFit="1" customWidth="1"/>
    <col min="25" max="16384" width="9.00390625" style="17" customWidth="1"/>
  </cols>
  <sheetData>
    <row r="1" ht="16.5">
      <c r="A1" s="16" t="s">
        <v>84</v>
      </c>
    </row>
    <row r="2" spans="1:4" ht="19.5">
      <c r="A2" s="18" t="s">
        <v>134</v>
      </c>
      <c r="B2" s="18"/>
      <c r="C2" s="18"/>
      <c r="D2" s="18"/>
    </row>
    <row r="3" spans="1:3" ht="24" customHeight="1">
      <c r="A3" s="16" t="s">
        <v>129</v>
      </c>
      <c r="C3" s="16" t="s">
        <v>131</v>
      </c>
    </row>
    <row r="4" spans="1:4" ht="30" customHeight="1">
      <c r="A4" s="16" t="s">
        <v>130</v>
      </c>
      <c r="C4" s="16" t="s">
        <v>132</v>
      </c>
      <c r="D4" s="68"/>
    </row>
    <row r="5" spans="1:4" ht="16.5" hidden="1">
      <c r="A5" s="16" t="s">
        <v>125</v>
      </c>
      <c r="B5" s="77" t="s">
        <v>123</v>
      </c>
      <c r="D5" s="68"/>
    </row>
    <row r="6" ht="16.5">
      <c r="D6" s="68"/>
    </row>
    <row r="7" spans="1:15" ht="16.5">
      <c r="A7" s="16" t="s">
        <v>85</v>
      </c>
      <c r="D7" s="68"/>
      <c r="O7" s="74" t="s">
        <v>121</v>
      </c>
    </row>
    <row r="8" spans="1:15" ht="24.75" customHeight="1">
      <c r="A8" s="362" t="s">
        <v>86</v>
      </c>
      <c r="B8" s="362" t="s">
        <v>87</v>
      </c>
      <c r="C8" s="362" t="s">
        <v>88</v>
      </c>
      <c r="D8" s="362" t="s">
        <v>89</v>
      </c>
      <c r="E8" s="362" t="s">
        <v>90</v>
      </c>
      <c r="F8" s="362" t="s">
        <v>91</v>
      </c>
      <c r="O8" s="74" t="s">
        <v>122</v>
      </c>
    </row>
    <row r="9" spans="1:6" ht="49.5">
      <c r="A9" s="363" t="s">
        <v>92</v>
      </c>
      <c r="B9" s="364" t="s">
        <v>93</v>
      </c>
      <c r="C9" s="364" t="s">
        <v>94</v>
      </c>
      <c r="D9" s="364" t="s">
        <v>94</v>
      </c>
      <c r="E9" s="364" t="s">
        <v>95</v>
      </c>
      <c r="F9" s="364">
        <v>100</v>
      </c>
    </row>
    <row r="10" spans="1:6" ht="24.75" customHeight="1">
      <c r="A10" s="363" t="s">
        <v>96</v>
      </c>
      <c r="B10" s="364" t="s">
        <v>97</v>
      </c>
      <c r="C10" s="364" t="s">
        <v>98</v>
      </c>
      <c r="D10" s="364" t="s">
        <v>94</v>
      </c>
      <c r="E10" s="364" t="s">
        <v>94</v>
      </c>
      <c r="F10" s="364">
        <v>100</v>
      </c>
    </row>
    <row r="11" spans="1:6" ht="24.75" customHeight="1">
      <c r="A11" s="363" t="s">
        <v>99</v>
      </c>
      <c r="B11" s="364" t="s">
        <v>95</v>
      </c>
      <c r="C11" s="364" t="s">
        <v>100</v>
      </c>
      <c r="D11" s="364" t="s">
        <v>101</v>
      </c>
      <c r="E11" s="364" t="s">
        <v>101</v>
      </c>
      <c r="F11" s="364">
        <v>100</v>
      </c>
    </row>
    <row r="12" spans="1:18" ht="16.5">
      <c r="A12" s="365"/>
      <c r="B12" s="366"/>
      <c r="C12" s="366"/>
      <c r="D12" s="366"/>
      <c r="E12" s="366"/>
      <c r="F12" s="367"/>
      <c r="O12" s="75">
        <v>0.2</v>
      </c>
      <c r="P12" s="75">
        <v>0.1</v>
      </c>
      <c r="Q12" s="75">
        <v>0.1</v>
      </c>
      <c r="R12" s="75">
        <v>0.3</v>
      </c>
    </row>
    <row r="13" spans="1:18" ht="16.5">
      <c r="A13" s="16" t="s">
        <v>102</v>
      </c>
      <c r="O13" s="75">
        <v>0.4</v>
      </c>
      <c r="P13" s="75">
        <v>0.2</v>
      </c>
      <c r="Q13" s="75">
        <v>0.2</v>
      </c>
      <c r="R13" s="75">
        <v>0.5</v>
      </c>
    </row>
    <row r="14" spans="1:18" ht="33" customHeight="1">
      <c r="A14" s="19" t="s">
        <v>103</v>
      </c>
      <c r="B14" s="19" t="s">
        <v>104</v>
      </c>
      <c r="C14" s="19" t="s">
        <v>105</v>
      </c>
      <c r="D14" s="19" t="s">
        <v>106</v>
      </c>
      <c r="O14" s="75">
        <v>0.2</v>
      </c>
      <c r="P14" s="75">
        <v>0.2</v>
      </c>
      <c r="Q14" s="75">
        <v>0.2</v>
      </c>
      <c r="R14" s="75">
        <v>0.4</v>
      </c>
    </row>
    <row r="15" spans="1:25" ht="36.75" customHeight="1">
      <c r="A15" s="19" t="s">
        <v>107</v>
      </c>
      <c r="B15" s="73">
        <f>'教學(附表一)'!H36</f>
        <v>60</v>
      </c>
      <c r="C15" s="69">
        <f>IF(B5="教師",O18,O14)</f>
        <v>0.35</v>
      </c>
      <c r="D15" s="73">
        <f>ROUND(B15*C15,1)</f>
        <v>21</v>
      </c>
      <c r="O15" s="75"/>
      <c r="P15" s="75"/>
      <c r="Q15" s="75"/>
      <c r="R15" s="75"/>
      <c r="W15" s="71"/>
      <c r="X15" s="71"/>
      <c r="Y15" s="71"/>
    </row>
    <row r="16" spans="1:25" ht="26.25" customHeight="1">
      <c r="A16" s="19" t="s">
        <v>108</v>
      </c>
      <c r="B16" s="73">
        <f>'研究(附表二) '!G45</f>
        <v>60</v>
      </c>
      <c r="C16" s="69">
        <f>IF(B5="教師",P18,P14)</f>
        <v>0.25</v>
      </c>
      <c r="D16" s="73">
        <f>ROUND(B16*C16,1)</f>
        <v>15</v>
      </c>
      <c r="O16" s="75">
        <v>0.25</v>
      </c>
      <c r="P16" s="75">
        <v>0.25</v>
      </c>
      <c r="Q16" s="75">
        <v>0.1</v>
      </c>
      <c r="R16" s="75">
        <v>0.1</v>
      </c>
      <c r="W16" s="71"/>
      <c r="X16" s="71"/>
      <c r="Y16" s="71"/>
    </row>
    <row r="17" spans="1:25" ht="29.25" customHeight="1">
      <c r="A17" s="19" t="s">
        <v>109</v>
      </c>
      <c r="B17" s="73">
        <f>'輔導(附表三)'!H37</f>
        <v>60</v>
      </c>
      <c r="C17" s="69">
        <f>IF(B5="教師",Q18,Q14)</f>
        <v>0.2</v>
      </c>
      <c r="D17" s="73">
        <f>ROUND(B17*C17,1)</f>
        <v>12</v>
      </c>
      <c r="O17" s="75">
        <v>0.4</v>
      </c>
      <c r="P17" s="75">
        <v>0.5</v>
      </c>
      <c r="Q17" s="75">
        <v>0.2</v>
      </c>
      <c r="R17" s="75">
        <v>0.2</v>
      </c>
      <c r="W17" s="71"/>
      <c r="X17" s="71"/>
      <c r="Y17" s="71"/>
    </row>
    <row r="18" spans="1:25" ht="31.5" customHeight="1">
      <c r="A18" s="19" t="s">
        <v>110</v>
      </c>
      <c r="B18" s="73">
        <f>'服務(附表四)'!G34</f>
        <v>60</v>
      </c>
      <c r="C18" s="69">
        <f>IF(B5="教師",R18,R14)</f>
        <v>0.2</v>
      </c>
      <c r="D18" s="73">
        <f>ROUND(B18*C18,1)</f>
        <v>12</v>
      </c>
      <c r="O18" s="75">
        <v>0.35</v>
      </c>
      <c r="P18" s="75">
        <v>0.25</v>
      </c>
      <c r="Q18" s="75">
        <v>0.2</v>
      </c>
      <c r="R18" s="75">
        <v>0.2</v>
      </c>
      <c r="W18" s="71"/>
      <c r="X18" s="71"/>
      <c r="Y18" s="71"/>
    </row>
    <row r="19" spans="1:25" ht="29.25" customHeight="1">
      <c r="A19" s="19" t="s">
        <v>111</v>
      </c>
      <c r="B19" s="20"/>
      <c r="C19" s="21">
        <f>C15+C16+C17+C18</f>
        <v>1</v>
      </c>
      <c r="D19" s="73">
        <f>D15+D16+D17+D18</f>
        <v>60</v>
      </c>
      <c r="W19" s="71"/>
      <c r="X19" s="71"/>
      <c r="Y19" s="71"/>
    </row>
    <row r="20" spans="1:18" ht="25.5">
      <c r="A20" s="368">
        <f>IF(C19&gt;1,"您的採計比例合計錯誤","")</f>
      </c>
      <c r="B20" s="368"/>
      <c r="C20" s="368"/>
      <c r="D20" s="368"/>
      <c r="O20" s="76">
        <f>IF(B5="教師",O16,O12)</f>
        <v>0.25</v>
      </c>
      <c r="P20" s="76">
        <f>IF(B5="教師",P16,P12)</f>
        <v>0.25</v>
      </c>
      <c r="Q20" s="76">
        <f>IF(B5="教師",Q16,Q12)</f>
        <v>0.1</v>
      </c>
      <c r="R20" s="76">
        <f>IF(B5="教師",R16,R12)</f>
        <v>0.1</v>
      </c>
    </row>
    <row r="21" spans="15:18" ht="16.5">
      <c r="O21" s="76">
        <f>IF(B5="教師",O17,O13)</f>
        <v>0.4</v>
      </c>
      <c r="P21" s="76">
        <f>IF(B5="教師",P17,P13)</f>
        <v>0.5</v>
      </c>
      <c r="Q21" s="76">
        <f>IF(B5="教師",Q17,Q13)</f>
        <v>0.2</v>
      </c>
      <c r="R21" s="76">
        <f>IF(B5="教師",R17,R13)</f>
        <v>0.2</v>
      </c>
    </row>
    <row r="22" spans="1:4" ht="16.5">
      <c r="A22" s="184" t="s">
        <v>112</v>
      </c>
      <c r="B22" s="185"/>
      <c r="C22" s="185"/>
      <c r="D22" s="185"/>
    </row>
    <row r="23" spans="1:2" ht="16.5">
      <c r="A23" s="22" t="s">
        <v>113</v>
      </c>
      <c r="B23" s="16" t="str">
        <f>IF(D19&gt;=70,"通過",IF(D19&lt;60,"不及格","待改進"))</f>
        <v>待改進</v>
      </c>
    </row>
    <row r="24" spans="1:3" ht="16.5">
      <c r="A24" s="22" t="s">
        <v>114</v>
      </c>
      <c r="B24" s="16" t="s">
        <v>115</v>
      </c>
      <c r="C24" s="16" t="s">
        <v>116</v>
      </c>
    </row>
    <row r="25" spans="1:3" ht="16.5">
      <c r="A25" s="22" t="s">
        <v>117</v>
      </c>
      <c r="B25" s="16" t="s">
        <v>118</v>
      </c>
      <c r="C25" s="16" t="s">
        <v>119</v>
      </c>
    </row>
    <row r="28" spans="1:4" ht="16.5">
      <c r="A28" s="72" t="s">
        <v>124</v>
      </c>
      <c r="B28" s="369"/>
      <c r="C28" s="369"/>
      <c r="D28" s="72" t="s">
        <v>120</v>
      </c>
    </row>
  </sheetData>
  <sheetProtection/>
  <mergeCells count="2">
    <mergeCell ref="A20:D20"/>
    <mergeCell ref="A22:D22"/>
  </mergeCells>
  <conditionalFormatting sqref="A20:D20">
    <cfRule type="expression" priority="1" dxfId="0" stopIfTrue="1">
      <formula>$C$19&gt;1</formula>
    </cfRule>
  </conditionalFormatting>
  <dataValidations count="5">
    <dataValidation type="decimal" allowBlank="1" showInputMessage="1" showErrorMessage="1" sqref="C18">
      <formula1>R20</formula1>
      <formula2>R21</formula2>
    </dataValidation>
    <dataValidation type="decimal" allowBlank="1" showInputMessage="1" showErrorMessage="1" sqref="C17">
      <formula1>Q20</formula1>
      <formula2>Q21</formula2>
    </dataValidation>
    <dataValidation type="decimal" allowBlank="1" showInputMessage="1" showErrorMessage="1" sqref="C16">
      <formula1>P20</formula1>
      <formula2>P21</formula2>
    </dataValidation>
    <dataValidation type="decimal" allowBlank="1" showInputMessage="1" showErrorMessage="1" sqref="C15">
      <formula1>O20</formula1>
      <formula2>O21</formula2>
    </dataValidation>
    <dataValidation type="list" allowBlank="1" showInputMessage="1" showErrorMessage="1" sqref="B5">
      <formula1>$O$7:$O$8</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2024-04-30T04:24:18Z</dcterms:modified>
  <cp:category/>
  <cp:version/>
  <cp:contentType/>
  <cp:contentStatus/>
</cp:coreProperties>
</file>